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ivonnebello/Desktop/POA/"/>
    </mc:Choice>
  </mc:AlternateContent>
  <xr:revisionPtr revIDLastSave="0" documentId="13_ncr:1_{82F8FF50-9DBF-0249-8E2B-0A9E9B23048B}" xr6:coauthVersionLast="47" xr6:coauthVersionMax="47" xr10:uidLastSave="{00000000-0000-0000-0000-000000000000}"/>
  <bookViews>
    <workbookView xWindow="0" yWindow="500" windowWidth="24240" windowHeight="13140" activeTab="1" xr2:uid="{00000000-000D-0000-FFFF-FFFF00000000}"/>
  </bookViews>
  <sheets>
    <sheet name="Direccionamiento" sheetId="1" r:id="rId1"/>
    <sheet name="Misional" sheetId="2" r:id="rId2"/>
    <sheet name="Apoyo" sheetId="3" r:id="rId3"/>
    <sheet name="Evaluacion" sheetId="5" r:id="rId4"/>
    <sheet name="RESULTADOS 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1WFLGZA5OwraR3J4nQNeZRZRaNSx5VRrLaVzlr1zG74="/>
    </ext>
  </extLst>
</workbook>
</file>

<file path=xl/calcChain.xml><?xml version="1.0" encoding="utf-8"?>
<calcChain xmlns="http://schemas.openxmlformats.org/spreadsheetml/2006/main">
  <c r="F37" i="6" l="1"/>
  <c r="F36" i="6"/>
  <c r="G32" i="6"/>
  <c r="E32" i="6"/>
  <c r="D32" i="6"/>
  <c r="C32" i="6"/>
  <c r="G22" i="6"/>
  <c r="E22" i="6"/>
  <c r="D22" i="6"/>
  <c r="C22" i="6"/>
  <c r="F21" i="6"/>
  <c r="F20" i="6"/>
  <c r="F19" i="6"/>
  <c r="F18" i="6"/>
  <c r="G10" i="6"/>
  <c r="E10" i="6"/>
  <c r="D10" i="6"/>
  <c r="E12" i="6" s="1"/>
  <c r="C10" i="6"/>
  <c r="D19" i="5"/>
  <c r="AC16" i="5"/>
  <c r="AB16" i="5"/>
  <c r="Y16" i="5"/>
  <c r="T16" i="5"/>
  <c r="U16" i="5" s="1"/>
  <c r="V16" i="5" s="1"/>
  <c r="L16" i="5"/>
  <c r="AC14" i="5"/>
  <c r="AB14" i="5"/>
  <c r="AD14" i="5" s="1"/>
  <c r="AE14" i="5" s="1"/>
  <c r="AF14" i="5" s="1"/>
  <c r="Y14" i="5"/>
  <c r="T14" i="5"/>
  <c r="U14" i="5" s="1"/>
  <c r="V14" i="5" s="1"/>
  <c r="L14" i="5"/>
  <c r="AC12" i="5"/>
  <c r="AB12" i="5"/>
  <c r="Y12" i="5"/>
  <c r="T12" i="5"/>
  <c r="U12" i="5" s="1"/>
  <c r="V12" i="5" s="1"/>
  <c r="L12" i="5"/>
  <c r="E44" i="3"/>
  <c r="AC40" i="3"/>
  <c r="AB40" i="3"/>
  <c r="AD40" i="3" s="1"/>
  <c r="AE40" i="3" s="1"/>
  <c r="AF40" i="3" s="1"/>
  <c r="Z40" i="3"/>
  <c r="AA40" i="3" s="1"/>
  <c r="Y40" i="3"/>
  <c r="T40" i="3"/>
  <c r="U40" i="3" s="1"/>
  <c r="V40" i="3" s="1"/>
  <c r="L40" i="3"/>
  <c r="AC38" i="3"/>
  <c r="AB38" i="3"/>
  <c r="Y38" i="3"/>
  <c r="T38" i="3"/>
  <c r="U38" i="3" s="1"/>
  <c r="V38" i="3" s="1"/>
  <c r="L38" i="3"/>
  <c r="AD35" i="3"/>
  <c r="AE35" i="3" s="1"/>
  <c r="AF35" i="3" s="1"/>
  <c r="Y35" i="3"/>
  <c r="Z35" i="3" s="1"/>
  <c r="AA35" i="3" s="1"/>
  <c r="T35" i="3"/>
  <c r="U35" i="3" s="1"/>
  <c r="V35" i="3" s="1"/>
  <c r="L35" i="3"/>
  <c r="AF33" i="3"/>
  <c r="AD33" i="3"/>
  <c r="AE33" i="3" s="1"/>
  <c r="Y33" i="3"/>
  <c r="T33" i="3"/>
  <c r="U33" i="3" s="1"/>
  <c r="V33" i="3" s="1"/>
  <c r="L33" i="3"/>
  <c r="AC30" i="3"/>
  <c r="AB30" i="3"/>
  <c r="AD30" i="3" s="1"/>
  <c r="Y30" i="3"/>
  <c r="T30" i="3"/>
  <c r="U30" i="3" s="1"/>
  <c r="V30" i="3" s="1"/>
  <c r="L30" i="3"/>
  <c r="AC27" i="3"/>
  <c r="AB27" i="3"/>
  <c r="AD27" i="3" s="1"/>
  <c r="AE27" i="3" s="1"/>
  <c r="AF27" i="3" s="1"/>
  <c r="Y27" i="3"/>
  <c r="T27" i="3"/>
  <c r="L27" i="3"/>
  <c r="AC24" i="3"/>
  <c r="AB24" i="3"/>
  <c r="Y24" i="3"/>
  <c r="Z24" i="3" s="1"/>
  <c r="AA24" i="3" s="1"/>
  <c r="U24" i="3"/>
  <c r="V24" i="3" s="1"/>
  <c r="T24" i="3"/>
  <c r="L24" i="3"/>
  <c r="AB20" i="3"/>
  <c r="AD20" i="3" s="1"/>
  <c r="AE20" i="3" s="1"/>
  <c r="AF20" i="3" s="1"/>
  <c r="Y20" i="3"/>
  <c r="T20" i="3"/>
  <c r="U20" i="3" s="1"/>
  <c r="V20" i="3" s="1"/>
  <c r="AC12" i="3"/>
  <c r="AB12" i="3"/>
  <c r="AD12" i="3" s="1"/>
  <c r="Y12" i="3"/>
  <c r="Z12" i="3" s="1"/>
  <c r="AA12" i="3" s="1"/>
  <c r="T12" i="3"/>
  <c r="U12" i="3" s="1"/>
  <c r="V12" i="3" s="1"/>
  <c r="L12" i="3"/>
  <c r="E78" i="2"/>
  <c r="AJ74" i="2"/>
  <c r="AI74" i="2"/>
  <c r="AH74" i="2"/>
  <c r="AE74" i="2"/>
  <c r="AA74" i="2"/>
  <c r="AB74" i="2" s="1"/>
  <c r="Y74" i="2"/>
  <c r="X74" i="2"/>
  <c r="Z74" i="2" s="1"/>
  <c r="W74" i="2"/>
  <c r="T74" i="2"/>
  <c r="L74" i="2"/>
  <c r="AJ71" i="2"/>
  <c r="AI71" i="2"/>
  <c r="AK71" i="2" s="1"/>
  <c r="AH71" i="2"/>
  <c r="AE71" i="2"/>
  <c r="Y71" i="2"/>
  <c r="X71" i="2"/>
  <c r="W71" i="2"/>
  <c r="T71" i="2"/>
  <c r="L71" i="2"/>
  <c r="AN68" i="2"/>
  <c r="AJ68" i="2"/>
  <c r="AI68" i="2"/>
  <c r="AH68" i="2"/>
  <c r="AE68" i="2"/>
  <c r="Y68" i="2"/>
  <c r="Z68" i="2" s="1"/>
  <c r="AA68" i="2" s="1"/>
  <c r="AB68" i="2" s="1"/>
  <c r="X68" i="2"/>
  <c r="W68" i="2"/>
  <c r="T68" i="2"/>
  <c r="L68" i="2"/>
  <c r="AJ66" i="2"/>
  <c r="AO66" i="2" s="1"/>
  <c r="AI66" i="2"/>
  <c r="AN66" i="2" s="1"/>
  <c r="AH66" i="2"/>
  <c r="AE66" i="2"/>
  <c r="Z66" i="2"/>
  <c r="AA66" i="2" s="1"/>
  <c r="AB66" i="2" s="1"/>
  <c r="W66" i="2"/>
  <c r="T66" i="2"/>
  <c r="AN62" i="2"/>
  <c r="AJ62" i="2"/>
  <c r="AO62" i="2" s="1"/>
  <c r="AI62" i="2"/>
  <c r="AK62" i="2" s="1"/>
  <c r="AH62" i="2"/>
  <c r="AE62" i="2"/>
  <c r="Y62" i="2"/>
  <c r="X62" i="2"/>
  <c r="W62" i="2"/>
  <c r="T62" i="2"/>
  <c r="AR59" i="2"/>
  <c r="AJ59" i="2"/>
  <c r="AI59" i="2"/>
  <c r="AK59" i="2" s="1"/>
  <c r="AH59" i="2"/>
  <c r="AE59" i="2"/>
  <c r="Y59" i="2"/>
  <c r="X59" i="2"/>
  <c r="W59" i="2"/>
  <c r="T59" i="2"/>
  <c r="AJ56" i="2"/>
  <c r="AO56" i="2" s="1"/>
  <c r="AI56" i="2"/>
  <c r="AH56" i="2"/>
  <c r="AE56" i="2"/>
  <c r="Y56" i="2"/>
  <c r="X56" i="2"/>
  <c r="W56" i="2"/>
  <c r="T56" i="2"/>
  <c r="L56" i="2"/>
  <c r="AJ54" i="2"/>
  <c r="AI54" i="2"/>
  <c r="AH54" i="2"/>
  <c r="AE54" i="2"/>
  <c r="Y54" i="2"/>
  <c r="AO54" i="2" s="1"/>
  <c r="X54" i="2"/>
  <c r="W54" i="2"/>
  <c r="T54" i="2"/>
  <c r="L54" i="2"/>
  <c r="AR53" i="2"/>
  <c r="AK53" i="2"/>
  <c r="AE53" i="2"/>
  <c r="Y53" i="2"/>
  <c r="AO53" i="2" s="1"/>
  <c r="X53" i="2"/>
  <c r="Z53" i="2" s="1"/>
  <c r="AA53" i="2" s="1"/>
  <c r="AB53" i="2" s="1"/>
  <c r="W53" i="2"/>
  <c r="T53" i="2"/>
  <c r="AJ50" i="2"/>
  <c r="AO50" i="2" s="1"/>
  <c r="AI50" i="2"/>
  <c r="AH50" i="2"/>
  <c r="AE50" i="2"/>
  <c r="Y50" i="2"/>
  <c r="X50" i="2"/>
  <c r="Z50" i="2" s="1"/>
  <c r="AA50" i="2" s="1"/>
  <c r="AB50" i="2" s="1"/>
  <c r="W50" i="2"/>
  <c r="T50" i="2"/>
  <c r="L50" i="2"/>
  <c r="AJ47" i="2"/>
  <c r="AI47" i="2"/>
  <c r="AK47" i="2" s="1"/>
  <c r="AH47" i="2"/>
  <c r="AE47" i="2"/>
  <c r="Y47" i="2"/>
  <c r="X47" i="2"/>
  <c r="W47" i="2"/>
  <c r="T47" i="2"/>
  <c r="L47" i="2"/>
  <c r="AJ45" i="2"/>
  <c r="AI45" i="2"/>
  <c r="AK45" i="2" s="1"/>
  <c r="AH45" i="2"/>
  <c r="AE45" i="2"/>
  <c r="Y45" i="2"/>
  <c r="AO45" i="2" s="1"/>
  <c r="X45" i="2"/>
  <c r="W45" i="2"/>
  <c r="T45" i="2"/>
  <c r="L45" i="2"/>
  <c r="AJ43" i="2"/>
  <c r="AI43" i="2"/>
  <c r="AH43" i="2"/>
  <c r="AE43" i="2"/>
  <c r="Y43" i="2"/>
  <c r="Z43" i="2" s="1"/>
  <c r="AA43" i="2" s="1"/>
  <c r="AB43" i="2" s="1"/>
  <c r="X43" i="2"/>
  <c r="AN43" i="2" s="1"/>
  <c r="W43" i="2"/>
  <c r="T43" i="2"/>
  <c r="L43" i="2"/>
  <c r="AJ41" i="2"/>
  <c r="AI41" i="2"/>
  <c r="AH41" i="2"/>
  <c r="AE41" i="2"/>
  <c r="Y41" i="2"/>
  <c r="X41" i="2"/>
  <c r="Z41" i="2" s="1"/>
  <c r="AA41" i="2" s="1"/>
  <c r="AB41" i="2" s="1"/>
  <c r="W41" i="2"/>
  <c r="T41" i="2"/>
  <c r="L41" i="2"/>
  <c r="AJ39" i="2"/>
  <c r="AO39" i="2" s="1"/>
  <c r="AI39" i="2"/>
  <c r="AH39" i="2"/>
  <c r="AE39" i="2"/>
  <c r="Y39" i="2"/>
  <c r="X39" i="2"/>
  <c r="AN39" i="2" s="1"/>
  <c r="W39" i="2"/>
  <c r="T39" i="2"/>
  <c r="L39" i="2"/>
  <c r="AJ37" i="2"/>
  <c r="AK37" i="2" s="1"/>
  <c r="AI37" i="2"/>
  <c r="AH37" i="2"/>
  <c r="AE37" i="2"/>
  <c r="Y37" i="2"/>
  <c r="Z37" i="2" s="1"/>
  <c r="AA37" i="2" s="1"/>
  <c r="AB37" i="2" s="1"/>
  <c r="X37" i="2"/>
  <c r="W37" i="2"/>
  <c r="T37" i="2"/>
  <c r="L37" i="2"/>
  <c r="AJ35" i="2"/>
  <c r="AO35" i="2" s="1"/>
  <c r="AI35" i="2"/>
  <c r="AH35" i="2"/>
  <c r="AE35" i="2"/>
  <c r="Y35" i="2"/>
  <c r="X35" i="2"/>
  <c r="W35" i="2"/>
  <c r="T35" i="2"/>
  <c r="L35" i="2"/>
  <c r="AJ33" i="2"/>
  <c r="AI33" i="2"/>
  <c r="AK33" i="2" s="1"/>
  <c r="AH33" i="2"/>
  <c r="AE33" i="2"/>
  <c r="Y33" i="2"/>
  <c r="X33" i="2"/>
  <c r="W33" i="2"/>
  <c r="T33" i="2"/>
  <c r="L33" i="2"/>
  <c r="AP31" i="2"/>
  <c r="AQ31" i="2" s="1"/>
  <c r="AR31" i="2" s="1"/>
  <c r="AJ31" i="2"/>
  <c r="AI31" i="2"/>
  <c r="AH31" i="2"/>
  <c r="AE31" i="2"/>
  <c r="Y31" i="2"/>
  <c r="X31" i="2"/>
  <c r="Z31" i="2" s="1"/>
  <c r="AA31" i="2" s="1"/>
  <c r="AB31" i="2" s="1"/>
  <c r="W31" i="2"/>
  <c r="T31" i="2"/>
  <c r="L31" i="2"/>
  <c r="AJ29" i="2"/>
  <c r="AO29" i="2" s="1"/>
  <c r="AI29" i="2"/>
  <c r="AH29" i="2"/>
  <c r="AE29" i="2"/>
  <c r="X29" i="2"/>
  <c r="AN29" i="2" s="1"/>
  <c r="W29" i="2"/>
  <c r="T29" i="2"/>
  <c r="L29" i="2"/>
  <c r="AO27" i="2"/>
  <c r="AI27" i="2"/>
  <c r="AK27" i="2" s="1"/>
  <c r="AH27" i="2"/>
  <c r="AE27" i="2"/>
  <c r="X27" i="2"/>
  <c r="W27" i="2"/>
  <c r="T27" i="2"/>
  <c r="L27" i="2"/>
  <c r="AP25" i="2"/>
  <c r="AQ25" i="2" s="1"/>
  <c r="AR25" i="2" s="1"/>
  <c r="AJ25" i="2"/>
  <c r="AI25" i="2"/>
  <c r="AH25" i="2"/>
  <c r="AE25" i="2"/>
  <c r="Y25" i="2"/>
  <c r="Z25" i="2" s="1"/>
  <c r="AA25" i="2" s="1"/>
  <c r="AB25" i="2" s="1"/>
  <c r="X25" i="2"/>
  <c r="W25" i="2"/>
  <c r="T25" i="2"/>
  <c r="L25" i="2"/>
  <c r="AJ23" i="2"/>
  <c r="AI23" i="2"/>
  <c r="AH23" i="2"/>
  <c r="AE23" i="2"/>
  <c r="Y23" i="2"/>
  <c r="X23" i="2"/>
  <c r="Z23" i="2" s="1"/>
  <c r="AA23" i="2" s="1"/>
  <c r="AB23" i="2" s="1"/>
  <c r="W23" i="2"/>
  <c r="T23" i="2"/>
  <c r="L23" i="2"/>
  <c r="AJ21" i="2"/>
  <c r="AO21" i="2" s="1"/>
  <c r="AI21" i="2"/>
  <c r="AH21" i="2"/>
  <c r="AE21" i="2"/>
  <c r="Y21" i="2"/>
  <c r="X21" i="2"/>
  <c r="Z21" i="2" s="1"/>
  <c r="AA21" i="2" s="1"/>
  <c r="AB21" i="2" s="1"/>
  <c r="W21" i="2"/>
  <c r="T21" i="2"/>
  <c r="L21" i="2"/>
  <c r="AJ18" i="2"/>
  <c r="AI18" i="2"/>
  <c r="AH18" i="2"/>
  <c r="AE18" i="2"/>
  <c r="Y18" i="2"/>
  <c r="X18" i="2"/>
  <c r="W18" i="2"/>
  <c r="T18" i="2"/>
  <c r="L18" i="2"/>
  <c r="AJ14" i="2"/>
  <c r="AI14" i="2"/>
  <c r="AK14" i="2" s="1"/>
  <c r="AH14" i="2"/>
  <c r="AE14" i="2"/>
  <c r="Y14" i="2"/>
  <c r="X14" i="2"/>
  <c r="W14" i="2"/>
  <c r="T14" i="2"/>
  <c r="L14" i="2"/>
  <c r="AJ12" i="2"/>
  <c r="AK12" i="2" s="1"/>
  <c r="AL12" i="2" s="1"/>
  <c r="AM12" i="2" s="1"/>
  <c r="AI12" i="2"/>
  <c r="AH12" i="2"/>
  <c r="AE12" i="2"/>
  <c r="Y12" i="2"/>
  <c r="X12" i="2"/>
  <c r="W12" i="2"/>
  <c r="T12" i="2"/>
  <c r="L12" i="2"/>
  <c r="E32" i="1"/>
  <c r="AC28" i="1"/>
  <c r="AB28" i="1"/>
  <c r="AD28" i="1" s="1"/>
  <c r="AE28" i="1" s="1"/>
  <c r="AF28" i="1" s="1"/>
  <c r="Y28" i="1"/>
  <c r="Z28" i="1" s="1"/>
  <c r="AA28" i="1" s="1"/>
  <c r="T28" i="1"/>
  <c r="U28" i="1" s="1"/>
  <c r="V28" i="1" s="1"/>
  <c r="AB26" i="1"/>
  <c r="AD26" i="1" s="1"/>
  <c r="AE26" i="1" s="1"/>
  <c r="AF26" i="1" s="1"/>
  <c r="Y26" i="1"/>
  <c r="Z26" i="1" s="1"/>
  <c r="AA26" i="1" s="1"/>
  <c r="U26" i="1"/>
  <c r="V26" i="1" s="1"/>
  <c r="T26" i="1"/>
  <c r="L26" i="1"/>
  <c r="AB23" i="1"/>
  <c r="AD23" i="1" s="1"/>
  <c r="AE23" i="1" s="1"/>
  <c r="AF23" i="1" s="1"/>
  <c r="Z23" i="1"/>
  <c r="AA23" i="1" s="1"/>
  <c r="Y23" i="1"/>
  <c r="T23" i="1"/>
  <c r="U23" i="1" s="1"/>
  <c r="V23" i="1" s="1"/>
  <c r="L23" i="1"/>
  <c r="AB22" i="1"/>
  <c r="AD22" i="1" s="1"/>
  <c r="AE22" i="1" s="1"/>
  <c r="AF22" i="1" s="1"/>
  <c r="Y22" i="1"/>
  <c r="Z22" i="1" s="1"/>
  <c r="AA22" i="1" s="1"/>
  <c r="V22" i="1"/>
  <c r="U22" i="1"/>
  <c r="T22" i="1"/>
  <c r="L22" i="1"/>
  <c r="AD19" i="1"/>
  <c r="AE19" i="1" s="1"/>
  <c r="AF19" i="1" s="1"/>
  <c r="Y19" i="1"/>
  <c r="Z19" i="1" s="1"/>
  <c r="AA19" i="1" s="1"/>
  <c r="T19" i="1"/>
  <c r="U19" i="1" s="1"/>
  <c r="V19" i="1" s="1"/>
  <c r="L19" i="1"/>
  <c r="AC17" i="1"/>
  <c r="AB17" i="1"/>
  <c r="Y17" i="1"/>
  <c r="Z17" i="1" s="1"/>
  <c r="AA17" i="1" s="1"/>
  <c r="T17" i="1"/>
  <c r="U17" i="1" s="1"/>
  <c r="V17" i="1" s="1"/>
  <c r="L17" i="1"/>
  <c r="AB14" i="1"/>
  <c r="AD14" i="1" s="1"/>
  <c r="AE14" i="1" s="1"/>
  <c r="AF14" i="1" s="1"/>
  <c r="Y14" i="1"/>
  <c r="Z14" i="1" s="1"/>
  <c r="AA14" i="1" s="1"/>
  <c r="T14" i="1"/>
  <c r="U14" i="1" s="1"/>
  <c r="V14" i="1" s="1"/>
  <c r="L14" i="1"/>
  <c r="AE12" i="1"/>
  <c r="AF12" i="1" s="1"/>
  <c r="AD12" i="1"/>
  <c r="Y12" i="1"/>
  <c r="Z12" i="1" s="1"/>
  <c r="AA12" i="1" s="1"/>
  <c r="T12" i="1"/>
  <c r="U12" i="1" s="1"/>
  <c r="V12" i="1" s="1"/>
  <c r="L12" i="1"/>
  <c r="V31" i="1" l="1"/>
  <c r="F6" i="6" s="1"/>
  <c r="AN37" i="2"/>
  <c r="AK41" i="2"/>
  <c r="AL41" i="2" s="1"/>
  <c r="AM41" i="2" s="1"/>
  <c r="AK43" i="2"/>
  <c r="AN14" i="2"/>
  <c r="Z56" i="2"/>
  <c r="AA56" i="2" s="1"/>
  <c r="AB56" i="2" s="1"/>
  <c r="Z14" i="2"/>
  <c r="AA14" i="2" s="1"/>
  <c r="AB14" i="2" s="1"/>
  <c r="Z18" i="2"/>
  <c r="AA18" i="2" s="1"/>
  <c r="AB18" i="2" s="1"/>
  <c r="AK39" i="2"/>
  <c r="AN45" i="2"/>
  <c r="AP45" i="2" s="1"/>
  <c r="AK56" i="2"/>
  <c r="Z20" i="3"/>
  <c r="AA20" i="3" s="1"/>
  <c r="Z38" i="3"/>
  <c r="AA38" i="3" s="1"/>
  <c r="Z33" i="3"/>
  <c r="AA33" i="3" s="1"/>
  <c r="Z16" i="5"/>
  <c r="AA16" i="5" s="1"/>
  <c r="Z14" i="5"/>
  <c r="AA14" i="5" s="1"/>
  <c r="AD12" i="5"/>
  <c r="AE12" i="5" s="1"/>
  <c r="AF12" i="5" s="1"/>
  <c r="AD16" i="5"/>
  <c r="F38" i="6"/>
  <c r="AP39" i="2"/>
  <c r="AQ39" i="2" s="1"/>
  <c r="AR39" i="2" s="1"/>
  <c r="AO12" i="2"/>
  <c r="AO23" i="2"/>
  <c r="AK23" i="2"/>
  <c r="AL23" i="2" s="1"/>
  <c r="AM23" i="2" s="1"/>
  <c r="Z29" i="2"/>
  <c r="AA29" i="2" s="1"/>
  <c r="AB29" i="2" s="1"/>
  <c r="Z35" i="2"/>
  <c r="AA35" i="2" s="1"/>
  <c r="AB35" i="2" s="1"/>
  <c r="Z47" i="2"/>
  <c r="AA47" i="2" s="1"/>
  <c r="AB47" i="2" s="1"/>
  <c r="AK50" i="2"/>
  <c r="AN54" i="2"/>
  <c r="Z59" i="2"/>
  <c r="AA59" i="2" s="1"/>
  <c r="AB59" i="2" s="1"/>
  <c r="AO68" i="2"/>
  <c r="Z39" i="2"/>
  <c r="Z45" i="2"/>
  <c r="AO14" i="2"/>
  <c r="AK18" i="2"/>
  <c r="AN23" i="2"/>
  <c r="AK25" i="2"/>
  <c r="AL25" i="2" s="1"/>
  <c r="AM25" i="2" s="1"/>
  <c r="AK31" i="2"/>
  <c r="AL31" i="2" s="1"/>
  <c r="AM31" i="2" s="1"/>
  <c r="Z33" i="2"/>
  <c r="AA33" i="2" s="1"/>
  <c r="AB33" i="2" s="1"/>
  <c r="AO41" i="2"/>
  <c r="Z54" i="2"/>
  <c r="AA54" i="2" s="1"/>
  <c r="AB54" i="2" s="1"/>
  <c r="Z62" i="2"/>
  <c r="AA62" i="2" s="1"/>
  <c r="AB62" i="2" s="1"/>
  <c r="AK68" i="2"/>
  <c r="F22" i="6"/>
  <c r="AA31" i="1"/>
  <c r="AQ45" i="2"/>
  <c r="AR45" i="2" s="1"/>
  <c r="AL37" i="2"/>
  <c r="AM37" i="2" s="1"/>
  <c r="AL43" i="2"/>
  <c r="AM43" i="2" s="1"/>
  <c r="AN27" i="2"/>
  <c r="Z27" i="2"/>
  <c r="AA27" i="2" s="1"/>
  <c r="AB27" i="2" s="1"/>
  <c r="AN21" i="2"/>
  <c r="AP29" i="2"/>
  <c r="AQ29" i="2" s="1"/>
  <c r="AR29" i="2" s="1"/>
  <c r="AN35" i="2"/>
  <c r="AO37" i="2"/>
  <c r="AN41" i="2"/>
  <c r="AO43" i="2"/>
  <c r="AP62" i="2"/>
  <c r="AQ62" i="2" s="1"/>
  <c r="AR62" i="2" s="1"/>
  <c r="AK66" i="2"/>
  <c r="AL66" i="2" s="1"/>
  <c r="AM66" i="2" s="1"/>
  <c r="U27" i="3"/>
  <c r="V27" i="3" s="1"/>
  <c r="Z27" i="3"/>
  <c r="AA27" i="3" s="1"/>
  <c r="V20" i="5"/>
  <c r="F9" i="6" s="1"/>
  <c r="AD17" i="1"/>
  <c r="AE17" i="1" s="1"/>
  <c r="AF17" i="1" s="1"/>
  <c r="AF31" i="1" s="1"/>
  <c r="F28" i="6" s="1"/>
  <c r="AK21" i="2"/>
  <c r="AL21" i="2" s="1"/>
  <c r="AM21" i="2" s="1"/>
  <c r="AK35" i="2"/>
  <c r="Z12" i="2"/>
  <c r="AA12" i="2" s="1"/>
  <c r="AB12" i="2" s="1"/>
  <c r="AN12" i="2"/>
  <c r="AO18" i="2"/>
  <c r="AN18" i="2"/>
  <c r="AK29" i="2"/>
  <c r="AO33" i="2"/>
  <c r="AN33" i="2"/>
  <c r="AO47" i="2"/>
  <c r="AN47" i="2"/>
  <c r="AL50" i="2"/>
  <c r="AM50" i="2" s="1"/>
  <c r="AP54" i="2"/>
  <c r="AQ54" i="2" s="1"/>
  <c r="AR54" i="2" s="1"/>
  <c r="AO71" i="2"/>
  <c r="Z71" i="2"/>
  <c r="AA71" i="2" s="1"/>
  <c r="AB71" i="2" s="1"/>
  <c r="AK74" i="2"/>
  <c r="AL74" i="2" s="1"/>
  <c r="AM74" i="2" s="1"/>
  <c r="AE12" i="3"/>
  <c r="AF12" i="3" s="1"/>
  <c r="AD24" i="3"/>
  <c r="AE24" i="3" s="1"/>
  <c r="AF24" i="3" s="1"/>
  <c r="Z12" i="5"/>
  <c r="AA12" i="5" s="1"/>
  <c r="AA20" i="5" s="1"/>
  <c r="AN50" i="2"/>
  <c r="AL53" i="2"/>
  <c r="AM53" i="2" s="1"/>
  <c r="AK54" i="2"/>
  <c r="AL68" i="2"/>
  <c r="AM68" i="2" s="1"/>
  <c r="AN74" i="2"/>
  <c r="AN56" i="2"/>
  <c r="AP66" i="2"/>
  <c r="AQ66" i="2" s="1"/>
  <c r="AR66" i="2" s="1"/>
  <c r="AP68" i="2"/>
  <c r="AQ68" i="2" s="1"/>
  <c r="AR68" i="2" s="1"/>
  <c r="V43" i="3"/>
  <c r="F8" i="6" s="1"/>
  <c r="AE30" i="3"/>
  <c r="AF30" i="3" s="1"/>
  <c r="AO74" i="2"/>
  <c r="Z30" i="3"/>
  <c r="AA30" i="3" s="1"/>
  <c r="AD38" i="3"/>
  <c r="AE38" i="3" s="1"/>
  <c r="AF38" i="3" s="1"/>
  <c r="AN71" i="2"/>
  <c r="AL56" i="2" l="1"/>
  <c r="AM56" i="2" s="1"/>
  <c r="AL18" i="2"/>
  <c r="AM18" i="2" s="1"/>
  <c r="AP23" i="2"/>
  <c r="AL14" i="2"/>
  <c r="AM14" i="2" s="1"/>
  <c r="AL47" i="2"/>
  <c r="AM47" i="2" s="1"/>
  <c r="AA43" i="3"/>
  <c r="AE16" i="5"/>
  <c r="AF16" i="5" s="1"/>
  <c r="AF19" i="5" s="1"/>
  <c r="F31" i="6" s="1"/>
  <c r="H31" i="6" s="1"/>
  <c r="AQ23" i="2"/>
  <c r="AR23" i="2" s="1"/>
  <c r="AP43" i="2"/>
  <c r="AL59" i="2"/>
  <c r="AM59" i="2" s="1"/>
  <c r="AA39" i="2"/>
  <c r="AB39" i="2" s="1"/>
  <c r="AL39" i="2"/>
  <c r="AM39" i="2" s="1"/>
  <c r="AL29" i="2"/>
  <c r="AM29" i="2" s="1"/>
  <c r="AL35" i="2"/>
  <c r="AM35" i="2" s="1"/>
  <c r="AP14" i="2"/>
  <c r="AQ14" i="2" s="1"/>
  <c r="AR14" i="2" s="1"/>
  <c r="AA45" i="2"/>
  <c r="AB45" i="2" s="1"/>
  <c r="AL45" i="2"/>
  <c r="AM45" i="2" s="1"/>
  <c r="AL54" i="2"/>
  <c r="AM54" i="2" s="1"/>
  <c r="AL33" i="2"/>
  <c r="AM33" i="2" s="1"/>
  <c r="AL62" i="2"/>
  <c r="AM62" i="2" s="1"/>
  <c r="H28" i="6"/>
  <c r="AP71" i="2"/>
  <c r="AP47" i="2"/>
  <c r="AP33" i="2"/>
  <c r="AP12" i="2"/>
  <c r="AQ12" i="2" s="1"/>
  <c r="AR12" i="2" s="1"/>
  <c r="AP41" i="2"/>
  <c r="AP50" i="2"/>
  <c r="AP21" i="2"/>
  <c r="AP56" i="2"/>
  <c r="AP74" i="2"/>
  <c r="AP18" i="2"/>
  <c r="AP35" i="2"/>
  <c r="AF43" i="3"/>
  <c r="F30" i="6" s="1"/>
  <c r="H30" i="6" s="1"/>
  <c r="AP37" i="2"/>
  <c r="AL71" i="2"/>
  <c r="AM71" i="2" s="1"/>
  <c r="AP27" i="2"/>
  <c r="AL27" i="2"/>
  <c r="AM27" i="2" s="1"/>
  <c r="AB78" i="2" l="1"/>
  <c r="F7" i="6" s="1"/>
  <c r="F10" i="6" s="1"/>
  <c r="AQ43" i="2"/>
  <c r="AR43" i="2" s="1"/>
  <c r="AM78" i="2"/>
  <c r="AQ27" i="2"/>
  <c r="AR27" i="2" s="1"/>
  <c r="AQ21" i="2"/>
  <c r="AR21" i="2" s="1"/>
  <c r="AQ41" i="2"/>
  <c r="AR41" i="2" s="1"/>
  <c r="AQ33" i="2"/>
  <c r="AR33" i="2" s="1"/>
  <c r="AQ71" i="2"/>
  <c r="AR71" i="2" s="1"/>
  <c r="AQ35" i="2"/>
  <c r="AR35" i="2" s="1"/>
  <c r="AQ47" i="2"/>
  <c r="AR47" i="2" s="1"/>
  <c r="AQ37" i="2"/>
  <c r="AR37" i="2" s="1"/>
  <c r="AQ74" i="2"/>
  <c r="AR74" i="2" s="1"/>
  <c r="AQ18" i="2"/>
  <c r="AR18" i="2" s="1"/>
  <c r="AQ56" i="2"/>
  <c r="AR56" i="2" s="1"/>
  <c r="AQ50" i="2"/>
  <c r="AR50" i="2" s="1"/>
  <c r="F12" i="6" l="1"/>
  <c r="F13" i="6" s="1"/>
  <c r="AR78" i="2"/>
  <c r="F29" i="6" s="1"/>
  <c r="H29" i="6" s="1"/>
  <c r="H32" i="6" s="1"/>
  <c r="F3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9" authorId="0" shapeId="0" xr:uid="{00000000-0006-0000-0000-000002000000}">
      <text>
        <r>
          <rPr>
            <sz val="11"/>
            <color theme="1"/>
            <rFont val="Arial"/>
            <family val="2"/>
            <scheme val="minor"/>
          </rPr>
          <t>======
ID#AAABiXxdZok
PAOLA    (2025-04-22 14:20:44)
Se debe dejar los años proyectados no quitar 2024, 2025, 2026 y 2027</t>
        </r>
      </text>
    </comment>
    <comment ref="O9" authorId="0" shapeId="0" xr:uid="{00000000-0006-0000-0000-000001000000}">
      <text>
        <r>
          <rPr>
            <sz val="11"/>
            <color theme="1"/>
            <rFont val="Arial"/>
            <family val="2"/>
            <scheme val="minor"/>
          </rPr>
          <t>======
ID#AAABiXxdZos
PAOLA    (2025-04-22 14:20:44)
Se debe dejar los años proyectados no quitar 2024, 2025, 2026 y 2027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HD+mstAmvcyfrIaYhimpcPLDH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5" authorId="0" shapeId="0" xr:uid="{00000000-0006-0000-0100-000009000000}">
      <text>
        <r>
          <rPr>
            <sz val="11"/>
            <color theme="1"/>
            <rFont val="Arial"/>
            <family val="2"/>
            <scheme val="minor"/>
          </rPr>
          <t>======
ID#AAABOZ5EhLk
CLAUDIA MILET MONTOYA BARRERA    (2021-02-04 13:11:20)
El denominador debería ser mujeres de 25 a 69 años</t>
        </r>
      </text>
    </comment>
    <comment ref="F37" authorId="0" shapeId="0" xr:uid="{00000000-0006-0000-0100-000006000000}">
      <text>
        <r>
          <rPr>
            <sz val="11"/>
            <color theme="1"/>
            <rFont val="Arial"/>
            <family val="2"/>
            <scheme val="minor"/>
          </rPr>
          <t>======
ID#AAABOZ5EhLw
CLAUDIA MILET MONTOYA BARRERA    (2021-02-04 13:11:20)
Éxamen fisico de mama</t>
        </r>
      </text>
    </comment>
    <comment ref="F54" authorId="0" shapeId="0" xr:uid="{00000000-0006-0000-0100-000004000000}">
      <text>
        <r>
          <rPr>
            <sz val="11"/>
            <color theme="1"/>
            <rFont val="Arial"/>
            <family val="2"/>
            <scheme val="minor"/>
          </rPr>
          <t>======
ID#AAABiXxdZoY
Julia Andrea De Avila Heredia    (2025-04-22 14:20:44)
Decía Aumentar</t>
        </r>
      </text>
    </comment>
    <comment ref="F68" authorId="0" shapeId="0" xr:uid="{00000000-0006-0000-0100-000003000000}">
      <text>
        <r>
          <rPr>
            <sz val="11"/>
            <color theme="1"/>
            <rFont val="Arial"/>
            <family val="2"/>
            <scheme val="minor"/>
          </rPr>
          <t>======
ID#AAABiXxdZpE
PAOLA    (2025-04-22 14:20:44)
Es de norma el 95% no modificar</t>
        </r>
      </text>
    </comment>
    <comment ref="F71" authorId="0" shapeId="0" xr:uid="{00000000-0006-0000-0100-000002000000}">
      <text>
        <r>
          <rPr>
            <sz val="11"/>
            <color theme="1"/>
            <rFont val="Arial"/>
            <family val="2"/>
            <scheme val="minor"/>
          </rPr>
          <t>======
ID#AAABiXxdZpA
PAOLA    (2025-04-22 14:20:44)
Es de norma el 95% no modificar</t>
        </r>
      </text>
    </comment>
    <comment ref="F74" authorId="0" shapeId="0" xr:uid="{00000000-0006-0000-0100-000001000000}">
      <text>
        <r>
          <rPr>
            <sz val="11"/>
            <color theme="1"/>
            <rFont val="Arial"/>
            <family val="2"/>
            <scheme val="minor"/>
          </rPr>
          <t>======
ID#AAABiXxdZo8
PAOLA    (2025-04-22 14:20:44)
Es de norma el 95% no modificar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0jeAlo3Qd/uq6TWDB1Wfp+QVojg=="/>
    </ext>
  </extLst>
</comments>
</file>

<file path=xl/sharedStrings.xml><?xml version="1.0" encoding="utf-8"?>
<sst xmlns="http://schemas.openxmlformats.org/spreadsheetml/2006/main" count="593" uniqueCount="245">
  <si>
    <t>GOBERNACIÓN DE CUNDINAMARCA</t>
  </si>
  <si>
    <t>SECRETARIA DE SALUD</t>
  </si>
  <si>
    <t>PLAN OPERATIVO ANUAL 2025</t>
  </si>
  <si>
    <t>Nombre de la IPS</t>
  </si>
  <si>
    <t>ESE Municipal de Soacha Julio Cesar Peñaloza</t>
  </si>
  <si>
    <t>Código de habilitación de la IPS</t>
  </si>
  <si>
    <t>Fecha de Aprobación de la Junta Directiva</t>
  </si>
  <si>
    <t>21 de Marzo de 2025</t>
  </si>
  <si>
    <t>Nombre del Gerente</t>
  </si>
  <si>
    <t xml:space="preserve">
Waldetrudes Aguirre Ramirez</t>
  </si>
  <si>
    <t>I TRIM</t>
  </si>
  <si>
    <t>II TRIM</t>
  </si>
  <si>
    <t>I SEMESTRE</t>
  </si>
  <si>
    <t>ITEM</t>
  </si>
  <si>
    <t>PROCESO</t>
  </si>
  <si>
    <t>Objetivo Estratégico Institucional</t>
  </si>
  <si>
    <t>MACROPROCESO</t>
  </si>
  <si>
    <t>PESO %</t>
  </si>
  <si>
    <t>Meta de producto anual</t>
  </si>
  <si>
    <t>Nombre del indicador</t>
  </si>
  <si>
    <t>Descripción de la fórmula</t>
  </si>
  <si>
    <t>Unidad de medida</t>
  </si>
  <si>
    <t>Línea base</t>
  </si>
  <si>
    <t>Valor esperado Año 2
(2024)</t>
  </si>
  <si>
    <t>Valor esperado Año 2
(2025)</t>
  </si>
  <si>
    <t>Valor esperado Año 2
(2026)</t>
  </si>
  <si>
    <t>Valor esperado Año 2
(2027)</t>
  </si>
  <si>
    <t>SUMA NUMERADORES</t>
  </si>
  <si>
    <t>SUMA DENOMINADORES</t>
  </si>
  <si>
    <t>Valor ejecutado meta producto</t>
  </si>
  <si>
    <t>Valor ejecutado meta producto / Meta</t>
  </si>
  <si>
    <t>Resultado anual Prospectivo</t>
  </si>
  <si>
    <t>Numerador 2024</t>
  </si>
  <si>
    <t>Denominador 2024</t>
  </si>
  <si>
    <t>Valor</t>
  </si>
  <si>
    <t>Año</t>
  </si>
  <si>
    <t>CALIDAD</t>
  </si>
  <si>
    <t>Mantener la satisfacción de los usuarios a través del cumplimiento de las condiciones de habilitación de infraestructura y de la apertura de nuevos servicios en el cuatrienio.</t>
  </si>
  <si>
    <t xml:space="preserve">DIRECCIONAMIENTO </t>
  </si>
  <si>
    <t>Lograr la certificación del 100% de las sedes en el sistema único de habilitación</t>
  </si>
  <si>
    <t>% Sedes certificadas</t>
  </si>
  <si>
    <t>(# sedes certificadas/# sedes pertenecientes a la ESE)*100</t>
  </si>
  <si>
    <t>Número</t>
  </si>
  <si>
    <t xml:space="preserve">NA </t>
  </si>
  <si>
    <t>NA</t>
  </si>
  <si>
    <t>Ampliar la oferta de servicios de salud habilitados bajo criterios de calidad, humanización, inclusión, auditoría, acreditación y seguridad del paciente, haciendo énfasis en las Estrategias Instituciones Amigas de la Mujer y la Infancia Integral - IAMII y Manejo Integral de la Desnutrición Aguda - MIDA.</t>
  </si>
  <si>
    <t xml:space="preserve">Mantener por encima del 90% el  programa de auditoría para el mejoramiento de la calidad. </t>
  </si>
  <si>
    <t>% de cumplimiento del PAMEC</t>
  </si>
  <si>
    <t>(# acciones implementadas / # total de acciones propuestas)*100</t>
  </si>
  <si>
    <t>Porcentaje</t>
  </si>
  <si>
    <t>Mantenener por encima del 90% el Plan de Mejoramiento de la Calidad- MOCA de la ESE, con base en los indicadores de la Resolución 256 de 2016, estableciendo un tablero de control de calidad.</t>
  </si>
  <si>
    <t>% de cumplimiento del plan</t>
  </si>
  <si>
    <t>(# actividades ejecutadas /# actividades programadas)*100</t>
  </si>
  <si>
    <t>Aumentar la autoevaluación de acreditación, respecto a la vigencia anterior.</t>
  </si>
  <si>
    <t>Promedio calificación autoevaluación</t>
  </si>
  <si>
    <t>Promedio de calificación de autoevaluación  en la vigencia / promedio de calificación de la autoevaluación de la vigencia anterior.</t>
  </si>
  <si>
    <t>Alcanzar el  80%  el plan de mejoramiento del sistema único de acreditación.</t>
  </si>
  <si>
    <t>% de cumplimiento del plan de mejoramiento</t>
  </si>
  <si>
    <t>(# acciones de mejora ejecutadas /# acciones de mejora programadas para la vigencia) *100.</t>
  </si>
  <si>
    <t>SEGURIDAD DEL PACIENTE</t>
  </si>
  <si>
    <t>Mantener por encima del 90% el programa de seguridad del paciente.</t>
  </si>
  <si>
    <t>Porcentaje implementación programa seguridad paciente.</t>
  </si>
  <si>
    <t>(N°. Actividades del plan de acción de SP cumplidas/No. De actividades propuestas) *100</t>
  </si>
  <si>
    <t>INFRAESTRUCTURA</t>
  </si>
  <si>
    <t>Ejecutar y evaluar el plan de mantenimiento hospitalario trimestralmente.</t>
  </si>
  <si>
    <t>Mantener por encima del 95% el cumplimiento al plan de mantenimiento en infraestructura bajo la Resolución  4545 de 1996 y 3100 de 2019</t>
  </si>
  <si>
    <t>% de ejecución plan de mantenimiento</t>
  </si>
  <si>
    <t>(# actividades ejecutadas/# actividades programadas)*100</t>
  </si>
  <si>
    <t>TECNOVIGILANCIA</t>
  </si>
  <si>
    <t>Mantener por encima del 95% el plan de adquisición y renovación de la tecnología biomédica</t>
  </si>
  <si>
    <t>% de implementación del plan</t>
  </si>
  <si>
    <t>ID</t>
  </si>
  <si>
    <t>Peso %</t>
  </si>
  <si>
    <t>Famisanar</t>
  </si>
  <si>
    <t>Familiar de Colombia</t>
  </si>
  <si>
    <t>SUMA NUMERADORES (I sem)</t>
  </si>
  <si>
    <t>SUMA DENOMINADORES (I sem)</t>
  </si>
  <si>
    <t>Numerador</t>
  </si>
  <si>
    <t>Denominador</t>
  </si>
  <si>
    <t>ejecutado I Trim</t>
  </si>
  <si>
    <t>CONSULTA EXTERNA</t>
  </si>
  <si>
    <t xml:space="preserve">MISIONAL </t>
  </si>
  <si>
    <t>Alcanzar el 20% el tamizaje en salud oral a través de la consulta de primera vez por momento de curso de vida.</t>
  </si>
  <si>
    <t>% población de 0 a 69 años con tamizaje para salud oral.</t>
  </si>
  <si>
    <t>(# consultas de primera vez realizadas / # total de población a cargo entre 0 a 69 años) * 100</t>
  </si>
  <si>
    <t>Alcanzar el 15% los  tratamientos terminados en pacientes con tamizaje durante la vigencia.</t>
  </si>
  <si>
    <t>% de pacientes con tratamiento terminado.</t>
  </si>
  <si>
    <t># pacientes con tratamiento terminado/ # pacientes con dx de caries tamizados durante la vigencia *100</t>
  </si>
  <si>
    <t>Reducir en 5% la prevalencia de caries en primera infancia, infancia y adolescencia.</t>
  </si>
  <si>
    <t>% población de infancia y niñez con caries</t>
  </si>
  <si>
    <t>Número de pacientes entre 0 y 18 años atendidos primera vez con  caries / Total de pacientes entre 0 y 18 atendidos en consulta * 100</t>
  </si>
  <si>
    <t>RUTAS INTEGRALES DE ATENCIÓN EN SALUD</t>
  </si>
  <si>
    <t xml:space="preserve">Garantizar Adherencia a la línea técnica definida en la normatividad vigente en la implementación de las Rutas Integrales de Atención en Salud – RIAS. </t>
  </si>
  <si>
    <t>Aumentar en 17.5% el tamizaje por año para diabetes de la población mayor de 19 a 69 años con  sitio de atención ESE Municipal Julio Cesar Peñaloza</t>
  </si>
  <si>
    <t>% de población con tamizaje para diabetes.</t>
  </si>
  <si>
    <t>(Número de población nueva de 19 a 69 años con tamizaje para diabetes / Número total de población de 19 a 69 años a cargo de la ESE)* 100.</t>
  </si>
  <si>
    <t>Mantener  la  canalización por encima del 12% por año de la población, mayor de 19 a 69 años con riesgo de diabetes, con sitio de atención ESE Municipal Julio Cesar Peñaloza</t>
  </si>
  <si>
    <t xml:space="preserve">% de población canalizada con riesgo de diabetes. </t>
  </si>
  <si>
    <t>(Número de población nueva canalizada al programa de diabetes / Número total de población de 19 a 69 con tamizaje de riesgo  para diabetes con sitio de atención ESE) *100</t>
  </si>
  <si>
    <t>Alcanzar el 40%  del control de los pacientes diagnosticados con diabetes mellitus.</t>
  </si>
  <si>
    <t>Proporción de pacientes diabéticos controlados</t>
  </si>
  <si>
    <t>(Número de pacientes con diagnóstico de Diabetes Mellitus con hemoglobina glicosilada menor a 7% en los últimos seis meses / Número total de pacientes con diagnóstico de Diabetes Mellitus en el programa)* 100</t>
  </si>
  <si>
    <t>Aumentar en 10% por año el tamizaje para hipertensión de la población mayor de 19 a 69  años con  sitio de atención ESE Municipal de Soacha Julio  Cesar Peñaloza</t>
  </si>
  <si>
    <t>% de población con tamizaje para hipertensión.</t>
  </si>
  <si>
    <t>(Número de población nueva mayor de 19 años con tamizaje para HTA / Número total de población de 19 a 69 años a cargo de la ESE) * 100.</t>
  </si>
  <si>
    <t>Mantener en 35% la canalización de la población, mayor de 19 a 69 años con riesgo de Hipertensión, con sitio de atención ESE Municipal Julio Cesar Peñaloza</t>
  </si>
  <si>
    <t>% de población canalizada con riesgo de hipertensión.</t>
  </si>
  <si>
    <t>Número de población nueva canalizada al programa de hipertensión / Número total de población con tamizaje de riesgo para hipertensión con sitio de atención ESE *100</t>
  </si>
  <si>
    <t>Mantener controlados al 85% de los pacientes diagnosticados con hipertensión.</t>
  </si>
  <si>
    <t>Proporción de pacientes hipertensos controlados</t>
  </si>
  <si>
    <t>(Número de pacientes con diagnóstico de hipertensión con cifras tensionales menor a 140/90 en los últimos seis meses / Número total de pacientes con diagnóstico de hipertensión que pertenecen al programa)* 100</t>
  </si>
  <si>
    <t>Aumentar el 8% por año tamizaje de cáncer de mama de las mujeres entre 50 - 69 años, con mamografía bienal.</t>
  </si>
  <si>
    <t>Proporción de mujeres a quienes se les ordenó tamizaje de cáncer de mama con seguimiento</t>
  </si>
  <si>
    <t>Total de mujeres a quienes se les ordenó tamizaje para cáncer de mama con seguimiento/Total de mujeres a quienes se les ordenó tamizaje para cáncer de mama en mujeres entre 50-69 años de edad*100</t>
  </si>
  <si>
    <t xml:space="preserve">Alcanzar el tamizaje para cáncer  cuello uterino al 27% de las mujeres de 25 a 69 años con citología cérvico uterina. </t>
  </si>
  <si>
    <t>Porcentaje de mujeres con tamizaje de cuello uterino con CCV</t>
  </si>
  <si>
    <t>(Número de mujeres a las que se les realizó tamizaje de C.A. de cuello uterino / Número total de mujeres entre 25 y 69 años con sitio de atención en la ESE) * 100.</t>
  </si>
  <si>
    <t>Mantener por encima del 24 % el tamizaje de cancer de próstata a través de antígeno prostático de los hombres entre 50 y 75 años.</t>
  </si>
  <si>
    <t>Proporción de hombres a quienes se les ordenó tamizaje de cáncer de próstata  con seguimiento</t>
  </si>
  <si>
    <t>Total de hombres a quienes se les ordenó tamizaje para cáncer de próstata (antígeno prostático) con seguimiento/Total de hombres a quienes se les ordenó tamizaje para cáncer de próstata (antígeno prostático) de los hombres entre 50-75 años de edad*100</t>
  </si>
  <si>
    <t>Alcanzar tamizaje para cáncer de colon y recto al 6% de las personas entre 50 y 75 años, con sangre oculta  en heces por inmunoquímica.</t>
  </si>
  <si>
    <t>Porcentaje de personas con tamizaje para CA de colon y recto</t>
  </si>
  <si>
    <t>No de exámenes de sangre oculta realizados/ Total de personas entre 50 y 75 años acargo e la ESE.</t>
  </si>
  <si>
    <t>Alcanzar el 85% la proporción de gestantes captadas antes de la semana 10 al control prenatal en la ESE Municipal Julio Cesar Peñaloza</t>
  </si>
  <si>
    <t>Porcentaje de gestantes captadas antes de la semana 10 a control prentalal.</t>
  </si>
  <si>
    <t>Número de mujeres gestantes captadas antes de la semana 10 y remitidas a control prenatal / Número total de gestantes que ingresan al control prenatal con sitio de atención de la ESE en el trimestre x 100</t>
  </si>
  <si>
    <t>Alcanzar el 62% la proporción de gestantes con mínimo cuatro controles prenatales (mínimo 1 en cada trimestre).</t>
  </si>
  <si>
    <t>Proporción de mujeres con mas de 4 controles prenatales</t>
  </si>
  <si>
    <t>(# gestantes con  4 o más controles/# Número total de mujeres gestantes identificadas con sitio de atención la ESE)*100.</t>
  </si>
  <si>
    <t>Aumentar a 75% la prevalencia de lactancia materna exclusiva en menores de seis meses.</t>
  </si>
  <si>
    <t>Prevalencia lactancia materna</t>
  </si>
  <si>
    <t>(Menores de 6 meses con lactancia materna exclusiva/menores de 6 meses valorados) *100</t>
  </si>
  <si>
    <t>Mantener en 1% la prevalencia de desnutrición aguda.</t>
  </si>
  <si>
    <t>Prevalencia de desnutrición aguda</t>
  </si>
  <si>
    <t>(Menores de 5 años con desnutrición aguda/Menores de 5 años valorados)*100 (MANGO)</t>
  </si>
  <si>
    <t>Cumplir en un 100% el plan de acción de morbilidad materna extrema</t>
  </si>
  <si>
    <t>% de cumplimiento</t>
  </si>
  <si>
    <t>Número de actividades ejecutadas/Número de actividades propuestas *100</t>
  </si>
  <si>
    <t xml:space="preserve">Porcentaje </t>
  </si>
  <si>
    <t xml:space="preserve">Mantener  en 0  la incidencia de Sífilis congenita </t>
  </si>
  <si>
    <t>No. De casos de sífilis gestacional</t>
  </si>
  <si>
    <t>Número de casos reportados</t>
  </si>
  <si>
    <t>Numero</t>
  </si>
  <si>
    <t>Aumentar en 70% el uso de metodos anticonceptivos modernos, en mujeres con vida sexual activa entre 15 y 49 años.</t>
  </si>
  <si>
    <t>Proporción de mujeres a quienes se les ordenó método anticonceptivo moderno con seguimiento</t>
  </si>
  <si>
    <t xml:space="preserve">No. de mujeres entre 15 y 49 años sexualmente activas que usan algún método anticonceptivo moderno con seguimiento/ No. de mujeres entre 15 y 49 años con métodos anticonceptivos aplicados*100
</t>
  </si>
  <si>
    <t>SALUD PUBLICA</t>
  </si>
  <si>
    <t>Desarrollar  el 80% de las acciones  de los planes de prevención  de conducta suicida, violencias y prevencion y control de oferta de consumo de sustancias psicoactivas de acuerdo con sus competencias.</t>
  </si>
  <si>
    <t># actividades ejecutadas/# actividades programadas</t>
  </si>
  <si>
    <t>Mantener en 0% la porporción de nacidos vivos con bajo peso al nacer.</t>
  </si>
  <si>
    <t>Proporción de bajo peso al nacer.</t>
  </si>
  <si>
    <t xml:space="preserve">No. De nacidos vivos con peso menor a 2500 gr al nacer/No. De nacidos vivos </t>
  </si>
  <si>
    <t>Mantener la certificación  al Hospital como Centro MIDA.</t>
  </si>
  <si>
    <t>Mantener la certificacion de  IAMII en articulación con las RIAS</t>
  </si>
  <si>
    <t>ESE certificadas como Instituciones Amigas de la Mujer y de la Infancia.</t>
  </si>
  <si>
    <t>No. De certificaciones recibidas</t>
  </si>
  <si>
    <t>Alcanzar coberturas utiles de vacunación al 95% en niños y niñas menores de 12 meses con tercera dosis de pentavalente</t>
  </si>
  <si>
    <t>% de niños menores de 12 meses vacunados con 3° dosis de pentavalente.</t>
  </si>
  <si>
    <t xml:space="preserve"> No. de niños vacunados menores de 12 meses con tercera dosis de pentavalente / No. de niños programados *100</t>
  </si>
  <si>
    <t xml:space="preserve"> Alcanzar coberturas útiles de vacunación al 95% en niños de 12 a 23 meses con la primera dosis de triple viral.</t>
  </si>
  <si>
    <t>% de niños de 12 a 23 meses vacunados con primera dosis de triple viral.</t>
  </si>
  <si>
    <t>No. de niños de 12 a 23 meses  vacunados con triple viral  / No. de niños programados *100</t>
  </si>
  <si>
    <t xml:space="preserve"> Alcanzar coberturas útiles de vacunación al 95%, de niños de 5 años con segundo refuerzo de DPT</t>
  </si>
  <si>
    <t>% de niños de 5 años con segundo refuerzo de DPT</t>
  </si>
  <si>
    <t>No. de niños de 5 años con segundo refuerzo de DPT / No. de niños programados *100</t>
  </si>
  <si>
    <t xml:space="preserve">I TRIM </t>
  </si>
  <si>
    <t xml:space="preserve">II TRIM </t>
  </si>
  <si>
    <t>No</t>
  </si>
  <si>
    <t>Indicador de producto</t>
  </si>
  <si>
    <t>Numerador 2025</t>
  </si>
  <si>
    <t>Denominador 2025</t>
  </si>
  <si>
    <t>GESTION HUMANA Y SEGURIDAD Y SALUD EN EL TRABAJO</t>
  </si>
  <si>
    <t>Ejecutar y evaluar el plan de mantenimiento hospitalario trimestralmente.
Definir el plan de mantenimiento y sostenibilidad para la mejora de infraestructura, tecnología, dispositivos biomédicos, insumos médicos y puestos de trabajo.</t>
  </si>
  <si>
    <t>APOYO</t>
  </si>
  <si>
    <t xml:space="preserve">Certificar a la ESE  en  la implementacion del Plan de Gestion del Riesgo Hospitalario </t>
  </si>
  <si>
    <t>ESE con plan de gestión del riesgo certificado</t>
  </si>
  <si>
    <t>Ejecutar en un 80% el plan de acción propuesto para el programa de humanización.</t>
  </si>
  <si>
    <t>No. Actividades ejecutadas/ No. Actividades programadas</t>
  </si>
  <si>
    <t>GESTIÓN AMBIENTAL</t>
  </si>
  <si>
    <t xml:space="preserve">Generar capacitaciones al talento humano en buenas prácticas ambientales, humanización e inclusión, de acuerdo al cronograma del plan institucional de capacitaciones y entrenamiento PICE apuntando a superar el Índice de Desempeño Institucional alcanzado en el ultimo cuatrienio. </t>
  </si>
  <si>
    <t>Mantener el 25% el total de residuos reciclables generados en la institución a través de la prestación de servicios.</t>
  </si>
  <si>
    <t>Porcentaje de residuos reciclables</t>
  </si>
  <si>
    <t>(Número total de residuos reciclables/Total de residuos producidos)*100</t>
  </si>
  <si>
    <t>% residuos</t>
  </si>
  <si>
    <t>GESTIÓN FINANCIERA</t>
  </si>
  <si>
    <t>Incrementar los ingresos de la E.S.E. Municipal.</t>
  </si>
  <si>
    <t>Mantener en 12% la recuperación de la cartera mayor a 360 días</t>
  </si>
  <si>
    <t>% de recuperación de cartera mayor a 360 días.</t>
  </si>
  <si>
    <t>Valor del recaudo de cartera &gt; 360 días/ Total cartera &gt; 360 días * 100</t>
  </si>
  <si>
    <t>Incrementar los ingresos de la E.S.E. Municipal..</t>
  </si>
  <si>
    <t>Alcanzar el 85% de la cartera establecida en presupuesto (corriente)</t>
  </si>
  <si>
    <t>% de recuperación</t>
  </si>
  <si>
    <t xml:space="preserve">Valor del recaudo de cartera establecida en presupuesto / Total cuentas por cobrar proyectadas en el presupuesto </t>
  </si>
  <si>
    <t>GESTIÓN HUMANA Y SST</t>
  </si>
  <si>
    <t>Generar capacitaciones al talento humano en buenas prácticas ambientales, humanización e inclusión, de acuerdo al cronograma del plan institucional de capacitaciones y entrenamiento PICE.</t>
  </si>
  <si>
    <t>Implementar en 85% el plan de acción de MIPG, acorde a los resultados del Furag.</t>
  </si>
  <si>
    <t>% cumplimiento del plan de acción</t>
  </si>
  <si>
    <t>(Número actividades ejecutadas/Número actividades programadas) *100</t>
  </si>
  <si>
    <t>SIAU
 SERVICIO AL USUARIO</t>
  </si>
  <si>
    <t>Coordinar mesas de trabajo de manera mensual con la Administración Municipal autoridades competentes y asociación de usuarios con el fin de realizar seguimiento y acompañamiento a la prestación de servicio de salud.</t>
  </si>
  <si>
    <t>Alcanzar el 80% el plan de acción de la política pública de participación social.</t>
  </si>
  <si>
    <t>Número actividades ejecutadas/Número actividades programadas *100</t>
  </si>
  <si>
    <t>Mantener por encima del 90%  la satisfacción global de los usuarios de la IPS</t>
  </si>
  <si>
    <t>Satisfacción global de los usuarios</t>
  </si>
  <si>
    <t>No de usuarios que respondieron "muy buena" o "buena" a la pregunta ¿cómo calificaría su experiencia global de atención en los servicios de salud de su IPS?/No de usuarios que respondieron la pregunta.</t>
  </si>
  <si>
    <t>Ejecutar por encima del 80% el plan de mejora de PQRS.</t>
  </si>
  <si>
    <t>Ejecución del plan de PQRS</t>
  </si>
  <si>
    <t>N°. Actividades ejecutadas/No. De actividades propuestas.</t>
  </si>
  <si>
    <t xml:space="preserve">No. </t>
  </si>
  <si>
    <t xml:space="preserve">AUTOEVALUACION </t>
  </si>
  <si>
    <t>Mantener por encima del 80% la adherencia a las guías de práctica clínica de crecimiento y desarrollo en niños de 0 a 10 años.</t>
  </si>
  <si>
    <t>% de adherencia a GPC</t>
  </si>
  <si>
    <t>(No. De auditorías que cumplen con la GPC/No. Auditorías realizadas)*100</t>
  </si>
  <si>
    <t>Mantener por encima del 90% la adherencia a las guías de práctica clínica de hipertensión.</t>
  </si>
  <si>
    <t>(No. De auditorías que  cumplen con la GPC/No. Auditorías realizadas)*100</t>
  </si>
  <si>
    <t xml:space="preserve">CALIDAD 
CONTROL INTERNO </t>
  </si>
  <si>
    <t>Cumplir en 84%  los planes de mejora institucionales propuestos como resultado de las auditorías internas y externas.</t>
  </si>
  <si>
    <t>% de cumplimiento del plan de mejoramiento.</t>
  </si>
  <si>
    <t>(N°. Actividades ejecutadas/No. Actividades programadas) *100.</t>
  </si>
  <si>
    <t>RESULTADO POA I TRIMESTRE 2025</t>
  </si>
  <si>
    <t>Metas</t>
  </si>
  <si>
    <t>ACTIVIDADES CUMPLIDAS</t>
  </si>
  <si>
    <t>ACTIVIDADES PROGRAMADAS</t>
  </si>
  <si>
    <t xml:space="preserve">% AVANCE </t>
  </si>
  <si>
    <t>PESO PORCENTUAL</t>
  </si>
  <si>
    <t>Direccionamiento</t>
  </si>
  <si>
    <t>Misional</t>
  </si>
  <si>
    <t>Apoyo</t>
  </si>
  <si>
    <t>Evaluacion</t>
  </si>
  <si>
    <t>RESULTADO I TRIMESTRE 2025</t>
  </si>
  <si>
    <t>RESULTADO POA II TRIMESTRE 2025</t>
  </si>
  <si>
    <t>I SEMESTRE 2025</t>
  </si>
  <si>
    <t xml:space="preserve">ACTIVIDADES PROGRAMADAS </t>
  </si>
  <si>
    <t>% AVANCE</t>
  </si>
  <si>
    <t>% METAS AL 50%</t>
  </si>
  <si>
    <t>Evaluación</t>
  </si>
  <si>
    <t>RESULTADO I SEMESTRE 2025</t>
  </si>
  <si>
    <t xml:space="preserve"> </t>
  </si>
  <si>
    <t>Resultado POA I semestre</t>
  </si>
  <si>
    <t>Resultado POA II semestre</t>
  </si>
  <si>
    <t>Total ejecución año 2024</t>
  </si>
  <si>
    <t xml:space="preserve">CALIDAD </t>
  </si>
  <si>
    <t xml:space="preserve">Nombre del indicador </t>
  </si>
  <si>
    <t>Valor esperado</t>
  </si>
  <si>
    <t xml:space="preserve"> Año 2
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</si>
</sst>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\ #,##0"/>
    <numFmt numFmtId="166" formatCode="&quot;$&quot;#,##0.00"/>
    <numFmt numFmtId="167" formatCode="&quot;$&quot;#,##0"/>
  </numFmts>
  <fonts count="30" x14ac:knownFonts="1">
    <font>
      <sz val="11"/>
      <color theme="1"/>
      <name val="Arial"/>
      <scheme val="minor"/>
    </font>
    <font>
      <sz val="9"/>
      <color theme="1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8"/>
      <color rgb="FF000000"/>
      <name val="Calibri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  <scheme val="minor"/>
    </font>
    <font>
      <b/>
      <sz val="12"/>
      <color rgb="FF000000"/>
      <name val="Arial Narrow"/>
      <family val="2"/>
    </font>
    <font>
      <b/>
      <sz val="8"/>
      <color rgb="FFF8F8F8"/>
      <name val="Calibri"/>
      <family val="2"/>
    </font>
    <font>
      <sz val="11"/>
      <color rgb="FFF8F8F8"/>
      <name val="Arial"/>
      <family val="2"/>
    </font>
    <font>
      <sz val="8"/>
      <color rgb="FFF8F8F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7F7F7F"/>
        <bgColor rgb="FF7F7F7F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B4C6E7"/>
        <bgColor rgb="FFB4C6E7"/>
      </patternFill>
    </fill>
    <fill>
      <patternFill patternType="solid">
        <fgColor rgb="FFE69138"/>
        <bgColor rgb="FFE69138"/>
      </patternFill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DC3939"/>
        <bgColor rgb="FFDC3939"/>
      </patternFill>
    </fill>
    <fill>
      <patternFill patternType="solid">
        <fgColor rgb="FFC55A11"/>
        <bgColor rgb="FFC55A11"/>
      </patternFill>
    </fill>
    <fill>
      <patternFill patternType="solid">
        <fgColor rgb="FF227ACB"/>
        <bgColor rgb="FF227ACB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DD6EE"/>
      </patternFill>
    </fill>
    <fill>
      <patternFill patternType="solid">
        <fgColor theme="2" tint="-0.499984740745262"/>
        <bgColor rgb="FFD8D8D8"/>
      </patternFill>
    </fill>
    <fill>
      <patternFill patternType="solid">
        <fgColor theme="2" tint="-0.499984740745262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0" borderId="6" xfId="0" applyFont="1" applyBorder="1"/>
    <xf numFmtId="0" fontId="5" fillId="2" borderId="8" xfId="0" applyFont="1" applyFill="1" applyBorder="1" applyAlignment="1">
      <alignment vertical="center" wrapText="1"/>
    </xf>
    <xf numFmtId="0" fontId="2" fillId="0" borderId="0" xfId="0" applyFont="1"/>
    <xf numFmtId="0" fontId="5" fillId="2" borderId="1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5" borderId="47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164" fontId="1" fillId="2" borderId="61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9" fontId="1" fillId="2" borderId="61" xfId="0" applyNumberFormat="1" applyFont="1" applyFill="1" applyBorder="1" applyAlignment="1">
      <alignment horizontal="center" vertical="center" wrapText="1"/>
    </xf>
    <xf numFmtId="9" fontId="1" fillId="2" borderId="67" xfId="0" applyNumberFormat="1" applyFont="1" applyFill="1" applyBorder="1" applyAlignment="1">
      <alignment horizontal="center" vertical="center" wrapText="1"/>
    </xf>
    <xf numFmtId="1" fontId="1" fillId="2" borderId="68" xfId="0" applyNumberFormat="1" applyFont="1" applyFill="1" applyBorder="1" applyAlignment="1">
      <alignment horizontal="center" vertical="center" wrapText="1"/>
    </xf>
    <xf numFmtId="1" fontId="1" fillId="2" borderId="65" xfId="0" applyNumberFormat="1" applyFont="1" applyFill="1" applyBorder="1" applyAlignment="1">
      <alignment horizontal="center" vertical="center" wrapText="1"/>
    </xf>
    <xf numFmtId="9" fontId="1" fillId="2" borderId="65" xfId="0" applyNumberFormat="1" applyFont="1" applyFill="1" applyBorder="1" applyAlignment="1">
      <alignment horizontal="center" vertical="center" wrapText="1"/>
    </xf>
    <xf numFmtId="9" fontId="1" fillId="2" borderId="69" xfId="0" applyNumberFormat="1" applyFont="1" applyFill="1" applyBorder="1" applyAlignment="1">
      <alignment horizontal="center" vertical="center" wrapText="1"/>
    </xf>
    <xf numFmtId="164" fontId="1" fillId="2" borderId="69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/>
    <xf numFmtId="164" fontId="2" fillId="2" borderId="2" xfId="0" applyNumberFormat="1" applyFont="1" applyFill="1" applyBorder="1"/>
    <xf numFmtId="0" fontId="5" fillId="0" borderId="0" xfId="0" applyFont="1"/>
    <xf numFmtId="0" fontId="13" fillId="5" borderId="80" xfId="0" applyFont="1" applyFill="1" applyBorder="1" applyAlignment="1">
      <alignment horizontal="center" vertical="center" wrapText="1"/>
    </xf>
    <xf numFmtId="0" fontId="13" fillId="5" borderId="81" xfId="0" applyFont="1" applyFill="1" applyBorder="1" applyAlignment="1">
      <alignment horizontal="center" vertical="center" wrapText="1"/>
    </xf>
    <xf numFmtId="0" fontId="14" fillId="13" borderId="80" xfId="0" applyFont="1" applyFill="1" applyBorder="1" applyAlignment="1">
      <alignment horizontal="center" vertical="center" wrapText="1"/>
    </xf>
    <xf numFmtId="0" fontId="14" fillId="13" borderId="8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14" borderId="2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164" fontId="16" fillId="2" borderId="65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/>
    </xf>
    <xf numFmtId="1" fontId="5" fillId="2" borderId="61" xfId="0" applyNumberFormat="1" applyFont="1" applyFill="1" applyBorder="1" applyAlignment="1">
      <alignment horizontal="center" vertical="center" wrapText="1"/>
    </xf>
    <xf numFmtId="1" fontId="5" fillId="2" borderId="67" xfId="0" applyNumberFormat="1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 wrapText="1"/>
    </xf>
    <xf numFmtId="1" fontId="5" fillId="2" borderId="65" xfId="0" applyNumberFormat="1" applyFont="1" applyFill="1" applyBorder="1" applyAlignment="1">
      <alignment horizontal="center" vertical="center" wrapText="1"/>
    </xf>
    <xf numFmtId="9" fontId="5" fillId="2" borderId="65" xfId="0" applyNumberFormat="1" applyFont="1" applyFill="1" applyBorder="1" applyAlignment="1">
      <alignment vertical="center"/>
    </xf>
    <xf numFmtId="1" fontId="5" fillId="2" borderId="65" xfId="0" applyNumberFormat="1" applyFont="1" applyFill="1" applyBorder="1" applyAlignment="1">
      <alignment vertical="center"/>
    </xf>
    <xf numFmtId="9" fontId="5" fillId="2" borderId="69" xfId="0" applyNumberFormat="1" applyFont="1" applyFill="1" applyBorder="1" applyAlignment="1">
      <alignment horizontal="center" vertical="center"/>
    </xf>
    <xf numFmtId="9" fontId="5" fillId="2" borderId="65" xfId="0" applyNumberFormat="1" applyFont="1" applyFill="1" applyBorder="1" applyAlignment="1">
      <alignment horizontal="center" vertical="center"/>
    </xf>
    <xf numFmtId="164" fontId="5" fillId="2" borderId="6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89" xfId="0" applyFont="1" applyFill="1" applyBorder="1"/>
    <xf numFmtId="164" fontId="2" fillId="2" borderId="2" xfId="0" applyNumberFormat="1" applyFont="1" applyFill="1" applyBorder="1" applyAlignment="1">
      <alignment horizontal="center"/>
    </xf>
    <xf numFmtId="0" fontId="5" fillId="0" borderId="90" xfId="0" applyFont="1" applyBorder="1"/>
    <xf numFmtId="0" fontId="2" fillId="0" borderId="91" xfId="0" applyFont="1" applyBorder="1"/>
    <xf numFmtId="0" fontId="18" fillId="0" borderId="0" xfId="0" applyFont="1"/>
    <xf numFmtId="0" fontId="6" fillId="5" borderId="47" xfId="0" applyFont="1" applyFill="1" applyBorder="1" applyAlignment="1">
      <alignment horizontal="center" vertical="center" wrapText="1"/>
    </xf>
    <xf numFmtId="0" fontId="18" fillId="2" borderId="2" xfId="0" applyFont="1" applyFill="1" applyBorder="1"/>
    <xf numFmtId="9" fontId="2" fillId="0" borderId="0" xfId="0" applyNumberFormat="1" applyFont="1"/>
    <xf numFmtId="9" fontId="13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1" fillId="0" borderId="46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 wrapText="1"/>
    </xf>
    <xf numFmtId="0" fontId="22" fillId="0" borderId="101" xfId="0" applyFont="1" applyBorder="1" applyAlignment="1">
      <alignment wrapText="1"/>
    </xf>
    <xf numFmtId="0" fontId="22" fillId="0" borderId="102" xfId="0" applyFont="1" applyBorder="1" applyAlignment="1">
      <alignment horizontal="center" wrapText="1"/>
    </xf>
    <xf numFmtId="0" fontId="22" fillId="0" borderId="103" xfId="0" applyFont="1" applyBorder="1" applyAlignment="1">
      <alignment horizontal="center" wrapText="1"/>
    </xf>
    <xf numFmtId="0" fontId="22" fillId="0" borderId="104" xfId="0" applyFont="1" applyBorder="1" applyAlignment="1">
      <alignment horizontal="center" wrapText="1"/>
    </xf>
    <xf numFmtId="164" fontId="22" fillId="0" borderId="105" xfId="0" applyNumberFormat="1" applyFont="1" applyBorder="1" applyAlignment="1">
      <alignment horizontal="center" vertical="center"/>
    </xf>
    <xf numFmtId="9" fontId="22" fillId="0" borderId="106" xfId="0" applyNumberFormat="1" applyFont="1" applyBorder="1" applyAlignment="1">
      <alignment horizontal="center" wrapText="1"/>
    </xf>
    <xf numFmtId="9" fontId="22" fillId="0" borderId="107" xfId="0" applyNumberFormat="1" applyFont="1" applyBorder="1" applyAlignment="1">
      <alignment horizontal="center" wrapText="1"/>
    </xf>
    <xf numFmtId="0" fontId="21" fillId="0" borderId="101" xfId="0" applyFont="1" applyBorder="1" applyAlignment="1">
      <alignment horizont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9" fontId="22" fillId="0" borderId="105" xfId="0" applyNumberFormat="1" applyFont="1" applyBorder="1" applyAlignment="1">
      <alignment horizontal="center" vertical="center" wrapText="1"/>
    </xf>
    <xf numFmtId="9" fontId="22" fillId="0" borderId="0" xfId="0" applyNumberFormat="1" applyFont="1" applyAlignment="1">
      <alignment horizontal="center" wrapText="1"/>
    </xf>
    <xf numFmtId="164" fontId="2" fillId="0" borderId="0" xfId="0" applyNumberFormat="1" applyFont="1"/>
    <xf numFmtId="0" fontId="23" fillId="20" borderId="110" xfId="0" applyFont="1" applyFill="1" applyBorder="1" applyAlignment="1">
      <alignment horizontal="center" vertical="center"/>
    </xf>
    <xf numFmtId="0" fontId="23" fillId="20" borderId="111" xfId="0" applyFont="1" applyFill="1" applyBorder="1" applyAlignment="1">
      <alignment horizontal="center" vertical="center"/>
    </xf>
    <xf numFmtId="0" fontId="23" fillId="20" borderId="111" xfId="0" applyFont="1" applyFill="1" applyBorder="1" applyAlignment="1">
      <alignment horizontal="center" vertical="center" wrapText="1"/>
    </xf>
    <xf numFmtId="0" fontId="23" fillId="20" borderId="112" xfId="0" applyFont="1" applyFill="1" applyBorder="1" applyAlignment="1">
      <alignment horizontal="center" vertical="center" wrapText="1"/>
    </xf>
    <xf numFmtId="0" fontId="24" fillId="0" borderId="68" xfId="0" applyFont="1" applyBorder="1"/>
    <xf numFmtId="0" fontId="24" fillId="0" borderId="65" xfId="0" applyFont="1" applyBorder="1" applyAlignment="1">
      <alignment horizontal="center"/>
    </xf>
    <xf numFmtId="164" fontId="24" fillId="0" borderId="65" xfId="0" applyNumberFormat="1" applyFont="1" applyBorder="1" applyAlignment="1">
      <alignment horizontal="center"/>
    </xf>
    <xf numFmtId="9" fontId="22" fillId="0" borderId="65" xfId="0" applyNumberFormat="1" applyFont="1" applyBorder="1" applyAlignment="1">
      <alignment horizontal="center" wrapText="1"/>
    </xf>
    <xf numFmtId="164" fontId="24" fillId="0" borderId="69" xfId="0" applyNumberFormat="1" applyFont="1" applyBorder="1" applyAlignment="1">
      <alignment horizontal="center"/>
    </xf>
    <xf numFmtId="0" fontId="23" fillId="5" borderId="80" xfId="0" applyFont="1" applyFill="1" applyBorder="1" applyAlignment="1">
      <alignment horizontal="center"/>
    </xf>
    <xf numFmtId="0" fontId="23" fillId="5" borderId="81" xfId="0" applyFont="1" applyFill="1" applyBorder="1" applyAlignment="1">
      <alignment horizontal="center"/>
    </xf>
    <xf numFmtId="10" fontId="23" fillId="5" borderId="81" xfId="0" applyNumberFormat="1" applyFont="1" applyFill="1" applyBorder="1" applyAlignment="1">
      <alignment horizontal="center"/>
    </xf>
    <xf numFmtId="10" fontId="23" fillId="5" borderId="113" xfId="0" applyNumberFormat="1" applyFont="1" applyFill="1" applyBorder="1" applyAlignment="1">
      <alignment horizontal="center"/>
    </xf>
    <xf numFmtId="0" fontId="25" fillId="0" borderId="0" xfId="0" applyFont="1"/>
    <xf numFmtId="0" fontId="26" fillId="0" borderId="105" xfId="0" applyFont="1" applyBorder="1" applyAlignment="1">
      <alignment horizontal="center" vertical="center" wrapText="1"/>
    </xf>
    <xf numFmtId="10" fontId="26" fillId="0" borderId="74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10" fontId="26" fillId="0" borderId="100" xfId="0" applyNumberFormat="1" applyFont="1" applyBorder="1" applyAlignment="1">
      <alignment horizontal="center" vertical="center"/>
    </xf>
    <xf numFmtId="0" fontId="26" fillId="19" borderId="114" xfId="0" applyFont="1" applyFill="1" applyBorder="1" applyAlignment="1">
      <alignment horizontal="center" vertical="center" wrapText="1"/>
    </xf>
    <xf numFmtId="10" fontId="26" fillId="19" borderId="115" xfId="0" applyNumberFormat="1" applyFont="1" applyFill="1" applyBorder="1" applyAlignment="1">
      <alignment horizontal="center" vertical="center"/>
    </xf>
    <xf numFmtId="9" fontId="1" fillId="22" borderId="65" xfId="0" applyNumberFormat="1" applyFont="1" applyFill="1" applyBorder="1" applyAlignment="1">
      <alignment horizontal="center" vertical="center" wrapText="1"/>
    </xf>
    <xf numFmtId="0" fontId="27" fillId="26" borderId="47" xfId="0" applyFont="1" applyFill="1" applyBorder="1" applyAlignment="1">
      <alignment horizontal="center" vertical="center" wrapText="1"/>
    </xf>
    <xf numFmtId="0" fontId="29" fillId="27" borderId="46" xfId="0" applyFont="1" applyFill="1" applyBorder="1" applyAlignment="1">
      <alignment wrapText="1"/>
    </xf>
    <xf numFmtId="0" fontId="1" fillId="2" borderId="25" xfId="0" applyFont="1" applyFill="1" applyBorder="1" applyAlignment="1">
      <alignment horizontal="center" vertical="center" wrapText="1"/>
    </xf>
    <xf numFmtId="0" fontId="4" fillId="0" borderId="45" xfId="0" applyFont="1" applyBorder="1"/>
    <xf numFmtId="9" fontId="1" fillId="2" borderId="25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0" borderId="43" xfId="0" applyFont="1" applyBorder="1"/>
    <xf numFmtId="164" fontId="1" fillId="2" borderId="25" xfId="0" applyNumberFormat="1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4" fillId="0" borderId="53" xfId="0" applyFont="1" applyBorder="1"/>
    <xf numFmtId="9" fontId="1" fillId="2" borderId="30" xfId="0" applyNumberFormat="1" applyFont="1" applyFill="1" applyBorder="1" applyAlignment="1">
      <alignment horizontal="center" vertical="center" wrapText="1"/>
    </xf>
    <xf numFmtId="0" fontId="4" fillId="21" borderId="43" xfId="0" applyFont="1" applyFill="1" applyBorder="1"/>
    <xf numFmtId="9" fontId="1" fillId="2" borderId="31" xfId="0" applyNumberFormat="1" applyFont="1" applyFill="1" applyBorder="1" applyAlignment="1">
      <alignment horizontal="center" vertical="center" wrapText="1"/>
    </xf>
    <xf numFmtId="0" fontId="4" fillId="21" borderId="56" xfId="0" applyFont="1" applyFill="1" applyBorder="1"/>
    <xf numFmtId="0" fontId="1" fillId="2" borderId="29" xfId="0" applyFont="1" applyFill="1" applyBorder="1" applyAlignment="1">
      <alignment horizontal="center" vertical="center" wrapText="1"/>
    </xf>
    <xf numFmtId="0" fontId="4" fillId="21" borderId="55" xfId="0" applyFont="1" applyFill="1" applyBorder="1"/>
    <xf numFmtId="0" fontId="1" fillId="2" borderId="3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" fillId="0" borderId="36" xfId="0" applyFont="1" applyBorder="1"/>
    <xf numFmtId="0" fontId="4" fillId="0" borderId="35" xfId="0" applyFont="1" applyBorder="1"/>
    <xf numFmtId="164" fontId="1" fillId="2" borderId="24" xfId="0" applyNumberFormat="1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56" xfId="0" applyFont="1" applyBorder="1"/>
    <xf numFmtId="9" fontId="1" fillId="2" borderId="28" xfId="0" applyNumberFormat="1" applyFont="1" applyFill="1" applyBorder="1" applyAlignment="1">
      <alignment horizontal="center" vertical="center" wrapText="1"/>
    </xf>
    <xf numFmtId="0" fontId="4" fillId="0" borderId="54" xfId="0" applyFont="1" applyBorder="1"/>
    <xf numFmtId="0" fontId="4" fillId="0" borderId="55" xfId="0" applyFont="1" applyBorder="1"/>
    <xf numFmtId="164" fontId="1" fillId="2" borderId="31" xfId="0" applyNumberFormat="1" applyFont="1" applyFill="1" applyBorder="1" applyAlignment="1">
      <alignment horizontal="center" vertical="center" wrapText="1"/>
    </xf>
    <xf numFmtId="9" fontId="1" fillId="2" borderId="24" xfId="0" applyNumberFormat="1" applyFont="1" applyFill="1" applyBorder="1" applyAlignment="1">
      <alignment horizontal="center" vertical="center" wrapText="1"/>
    </xf>
    <xf numFmtId="164" fontId="1" fillId="2" borderId="57" xfId="0" applyNumberFormat="1" applyFont="1" applyFill="1" applyBorder="1" applyAlignment="1">
      <alignment horizontal="center" vertical="center" wrapText="1"/>
    </xf>
    <xf numFmtId="9" fontId="1" fillId="2" borderId="59" xfId="0" applyNumberFormat="1" applyFont="1" applyFill="1" applyBorder="1" applyAlignment="1">
      <alignment horizontal="center" vertical="center" wrapText="1"/>
    </xf>
    <xf numFmtId="0" fontId="4" fillId="0" borderId="41" xfId="0" applyFont="1" applyBorder="1"/>
    <xf numFmtId="0" fontId="1" fillId="2" borderId="58" xfId="0" applyFont="1" applyFill="1" applyBorder="1" applyAlignment="1">
      <alignment horizontal="center" vertical="center" wrapText="1"/>
    </xf>
    <xf numFmtId="9" fontId="1" fillId="2" borderId="58" xfId="0" applyNumberFormat="1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9" fontId="1" fillId="2" borderId="62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9" fontId="1" fillId="2" borderId="57" xfId="0" applyNumberFormat="1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4" fillId="0" borderId="64" xfId="0" applyFont="1" applyBorder="1"/>
    <xf numFmtId="1" fontId="1" fillId="2" borderId="59" xfId="0" applyNumberFormat="1" applyFont="1" applyFill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center" vertical="center" wrapText="1"/>
    </xf>
    <xf numFmtId="9" fontId="1" fillId="22" borderId="24" xfId="0" applyNumberFormat="1" applyFont="1" applyFill="1" applyBorder="1" applyAlignment="1">
      <alignment horizontal="center" vertical="center" wrapText="1"/>
    </xf>
    <xf numFmtId="0" fontId="4" fillId="21" borderId="35" xfId="0" applyFont="1" applyFill="1" applyBorder="1"/>
    <xf numFmtId="2" fontId="1" fillId="2" borderId="58" xfId="0" applyNumberFormat="1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/>
    </xf>
    <xf numFmtId="164" fontId="1" fillId="23" borderId="24" xfId="0" applyNumberFormat="1" applyFont="1" applyFill="1" applyBorder="1" applyAlignment="1">
      <alignment horizontal="center" vertical="center" wrapText="1"/>
    </xf>
    <xf numFmtId="0" fontId="4" fillId="21" borderId="41" xfId="0" applyFont="1" applyFill="1" applyBorder="1"/>
    <xf numFmtId="0" fontId="4" fillId="21" borderId="42" xfId="0" applyFont="1" applyFill="1" applyBorder="1"/>
    <xf numFmtId="0" fontId="4" fillId="0" borderId="51" xfId="0" applyFont="1" applyBorder="1"/>
    <xf numFmtId="0" fontId="4" fillId="0" borderId="46" xfId="0" applyFont="1" applyBorder="1"/>
    <xf numFmtId="9" fontId="1" fillId="2" borderId="58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50" xfId="0" applyFont="1" applyBorder="1"/>
    <xf numFmtId="0" fontId="4" fillId="21" borderId="50" xfId="0" applyFont="1" applyFill="1" applyBorder="1"/>
    <xf numFmtId="0" fontId="4" fillId="21" borderId="49" xfId="0" applyFont="1" applyFill="1" applyBorder="1"/>
    <xf numFmtId="0" fontId="4" fillId="21" borderId="51" xfId="0" applyFont="1" applyFill="1" applyBorder="1"/>
    <xf numFmtId="0" fontId="4" fillId="0" borderId="44" xfId="0" applyFont="1" applyBorder="1"/>
    <xf numFmtId="0" fontId="4" fillId="0" borderId="70" xfId="0" applyFont="1" applyBorder="1"/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9" fontId="1" fillId="2" borderId="60" xfId="0" applyNumberFormat="1" applyFont="1" applyFill="1" applyBorder="1" applyAlignment="1">
      <alignment horizontal="center" vertical="center" wrapText="1"/>
    </xf>
    <xf numFmtId="0" fontId="4" fillId="0" borderId="40" xfId="0" applyFont="1" applyBorder="1"/>
    <xf numFmtId="0" fontId="8" fillId="8" borderId="30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2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1" fontId="3" fillId="2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3" fillId="2" borderId="21" xfId="0" applyFont="1" applyFill="1" applyBorder="1" applyAlignment="1">
      <alignment horizontal="center" wrapText="1"/>
    </xf>
    <xf numFmtId="0" fontId="4" fillId="0" borderId="22" xfId="0" applyFont="1" applyBorder="1"/>
    <xf numFmtId="0" fontId="2" fillId="0" borderId="23" xfId="0" applyFont="1" applyBorder="1" applyAlignment="1">
      <alignment horizontal="center"/>
    </xf>
    <xf numFmtId="0" fontId="4" fillId="0" borderId="23" xfId="0" applyFont="1" applyBorder="1"/>
    <xf numFmtId="0" fontId="3" fillId="5" borderId="26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27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7" fillId="6" borderId="25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4" fillId="0" borderId="48" xfId="0" applyFont="1" applyBorder="1"/>
    <xf numFmtId="9" fontId="5" fillId="2" borderId="24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9" fontId="5" fillId="2" borderId="57" xfId="0" applyNumberFormat="1" applyFont="1" applyFill="1" applyBorder="1" applyAlignment="1">
      <alignment horizontal="center" vertical="center"/>
    </xf>
    <xf numFmtId="1" fontId="5" fillId="2" borderId="84" xfId="0" applyNumberFormat="1" applyFont="1" applyFill="1" applyBorder="1" applyAlignment="1">
      <alignment horizontal="center" vertical="center"/>
    </xf>
    <xf numFmtId="0" fontId="4" fillId="21" borderId="86" xfId="0" applyFont="1" applyFill="1" applyBorder="1"/>
    <xf numFmtId="0" fontId="4" fillId="21" borderId="77" xfId="0" applyFont="1" applyFill="1" applyBorder="1"/>
    <xf numFmtId="164" fontId="5" fillId="2" borderId="57" xfId="0" applyNumberFormat="1" applyFont="1" applyFill="1" applyBorder="1" applyAlignment="1">
      <alignment horizontal="center" vertical="center"/>
    </xf>
    <xf numFmtId="9" fontId="5" fillId="24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9" fontId="5" fillId="2" borderId="62" xfId="0" applyNumberFormat="1" applyFont="1" applyFill="1" applyBorder="1" applyAlignment="1">
      <alignment horizontal="center" vertical="center"/>
    </xf>
    <xf numFmtId="0" fontId="4" fillId="21" borderId="64" xfId="0" applyFont="1" applyFill="1" applyBorder="1"/>
    <xf numFmtId="0" fontId="4" fillId="21" borderId="63" xfId="0" applyFont="1" applyFill="1" applyBorder="1"/>
    <xf numFmtId="0" fontId="5" fillId="2" borderId="59" xfId="0" applyFont="1" applyFill="1" applyBorder="1" applyAlignment="1">
      <alignment horizontal="center" vertical="center"/>
    </xf>
    <xf numFmtId="0" fontId="4" fillId="0" borderId="35" xfId="0" applyFont="1" applyBorder="1" applyAlignment="1">
      <alignment wrapText="1"/>
    </xf>
    <xf numFmtId="0" fontId="4" fillId="0" borderId="43" xfId="0" applyFont="1" applyBorder="1" applyAlignment="1">
      <alignment wrapText="1"/>
    </xf>
    <xf numFmtId="164" fontId="5" fillId="2" borderId="24" xfId="0" applyNumberFormat="1" applyFont="1" applyFill="1" applyBorder="1" applyAlignment="1">
      <alignment horizontal="center" vertical="center"/>
    </xf>
    <xf numFmtId="1" fontId="15" fillId="24" borderId="24" xfId="0" applyNumberFormat="1" applyFont="1" applyFill="1" applyBorder="1" applyAlignment="1">
      <alignment horizontal="center" vertical="center"/>
    </xf>
    <xf numFmtId="9" fontId="5" fillId="2" borderId="24" xfId="0" applyNumberFormat="1" applyFont="1" applyFill="1" applyBorder="1" applyAlignment="1">
      <alignment horizontal="center" vertical="center" wrapText="1"/>
    </xf>
    <xf numFmtId="9" fontId="5" fillId="2" borderId="62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" fontId="5" fillId="2" borderId="59" xfId="0" applyNumberFormat="1" applyFont="1" applyFill="1" applyBorder="1" applyAlignment="1">
      <alignment horizontal="center" vertical="center" wrapText="1"/>
    </xf>
    <xf numFmtId="1" fontId="5" fillId="24" borderId="84" xfId="0" applyNumberFormat="1" applyFont="1" applyFill="1" applyBorder="1" applyAlignment="1">
      <alignment horizontal="center" vertical="center"/>
    </xf>
    <xf numFmtId="1" fontId="5" fillId="24" borderId="24" xfId="0" applyNumberFormat="1" applyFont="1" applyFill="1" applyBorder="1" applyAlignment="1">
      <alignment horizontal="center" vertical="center"/>
    </xf>
    <xf numFmtId="9" fontId="5" fillId="24" borderId="24" xfId="0" applyNumberFormat="1" applyFont="1" applyFill="1" applyBorder="1" applyAlignment="1">
      <alignment horizontal="center" vertical="center" wrapText="1"/>
    </xf>
    <xf numFmtId="1" fontId="5" fillId="23" borderId="59" xfId="0" applyNumberFormat="1" applyFont="1" applyFill="1" applyBorder="1" applyAlignment="1">
      <alignment horizontal="center" vertical="center" wrapText="1"/>
    </xf>
    <xf numFmtId="9" fontId="5" fillId="24" borderId="57" xfId="0" applyNumberFormat="1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 wrapText="1"/>
    </xf>
    <xf numFmtId="9" fontId="5" fillId="24" borderId="62" xfId="0" applyNumberFormat="1" applyFont="1" applyFill="1" applyBorder="1" applyAlignment="1">
      <alignment horizontal="center" vertical="center" wrapText="1"/>
    </xf>
    <xf numFmtId="1" fontId="5" fillId="24" borderId="59" xfId="0" applyNumberFormat="1" applyFont="1" applyFill="1" applyBorder="1" applyAlignment="1">
      <alignment horizontal="center" vertical="center" wrapText="1"/>
    </xf>
    <xf numFmtId="1" fontId="5" fillId="24" borderId="24" xfId="0" applyNumberFormat="1" applyFont="1" applyFill="1" applyBorder="1" applyAlignment="1">
      <alignment horizontal="center" vertical="center" wrapText="1"/>
    </xf>
    <xf numFmtId="164" fontId="5" fillId="24" borderId="57" xfId="0" applyNumberFormat="1" applyFont="1" applyFill="1" applyBorder="1" applyAlignment="1">
      <alignment horizontal="center" vertical="center"/>
    </xf>
    <xf numFmtId="0" fontId="5" fillId="14" borderId="24" xfId="0" applyFont="1" applyFill="1" applyBorder="1" applyAlignment="1">
      <alignment horizontal="center" vertical="center" wrapText="1"/>
    </xf>
    <xf numFmtId="164" fontId="5" fillId="14" borderId="24" xfId="0" applyNumberFormat="1" applyFont="1" applyFill="1" applyBorder="1" applyAlignment="1">
      <alignment horizontal="center" vertical="center" wrapText="1"/>
    </xf>
    <xf numFmtId="3" fontId="5" fillId="24" borderId="24" xfId="0" applyNumberFormat="1" applyFont="1" applyFill="1" applyBorder="1" applyAlignment="1">
      <alignment horizontal="center" vertical="center" wrapText="1"/>
    </xf>
    <xf numFmtId="0" fontId="5" fillId="24" borderId="62" xfId="0" applyFont="1" applyFill="1" applyBorder="1" applyAlignment="1">
      <alignment horizontal="center" vertical="center" wrapText="1"/>
    </xf>
    <xf numFmtId="3" fontId="5" fillId="2" borderId="59" xfId="0" applyNumberFormat="1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0" fontId="12" fillId="13" borderId="76" xfId="0" applyFont="1" applyFill="1" applyBorder="1" applyAlignment="1">
      <alignment horizontal="center" vertical="center" wrapText="1"/>
    </xf>
    <xf numFmtId="0" fontId="4" fillId="0" borderId="75" xfId="0" applyFont="1" applyBorder="1"/>
    <xf numFmtId="0" fontId="4" fillId="0" borderId="78" xfId="0" applyFont="1" applyBorder="1"/>
    <xf numFmtId="0" fontId="4" fillId="0" borderId="77" xfId="0" applyFont="1" applyBorder="1"/>
    <xf numFmtId="0" fontId="8" fillId="8" borderId="31" xfId="0" applyFont="1" applyFill="1" applyBorder="1" applyAlignment="1">
      <alignment horizontal="center" vertical="center" wrapText="1"/>
    </xf>
    <xf numFmtId="0" fontId="11" fillId="13" borderId="2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9" fontId="5" fillId="2" borderId="33" xfId="0" applyNumberFormat="1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9" fontId="5" fillId="2" borderId="30" xfId="0" applyNumberFormat="1" applyFont="1" applyFill="1" applyBorder="1" applyAlignment="1">
      <alignment horizontal="center" vertical="center"/>
    </xf>
    <xf numFmtId="9" fontId="5" fillId="2" borderId="31" xfId="0" applyNumberFormat="1" applyFont="1" applyFill="1" applyBorder="1" applyAlignment="1">
      <alignment horizontal="center" vertical="center"/>
    </xf>
    <xf numFmtId="1" fontId="5" fillId="2" borderId="83" xfId="0" applyNumberFormat="1" applyFont="1" applyFill="1" applyBorder="1" applyAlignment="1">
      <alignment horizontal="center" vertical="center"/>
    </xf>
    <xf numFmtId="0" fontId="4" fillId="0" borderId="79" xfId="0" applyFont="1" applyBorder="1"/>
    <xf numFmtId="0" fontId="9" fillId="12" borderId="71" xfId="0" applyFont="1" applyFill="1" applyBorder="1" applyAlignment="1">
      <alignment horizontal="center" wrapText="1"/>
    </xf>
    <xf numFmtId="0" fontId="4" fillId="0" borderId="72" xfId="0" applyFont="1" applyBorder="1"/>
    <xf numFmtId="0" fontId="2" fillId="0" borderId="73" xfId="0" applyFont="1" applyBorder="1" applyAlignment="1">
      <alignment horizontal="center"/>
    </xf>
    <xf numFmtId="0" fontId="4" fillId="0" borderId="74" xfId="0" applyFont="1" applyBorder="1"/>
    <xf numFmtId="0" fontId="27" fillId="26" borderId="25" xfId="0" applyFont="1" applyFill="1" applyBorder="1" applyAlignment="1">
      <alignment horizontal="center" vertical="center" wrapText="1"/>
    </xf>
    <xf numFmtId="0" fontId="28" fillId="27" borderId="36" xfId="0" applyFont="1" applyFill="1" applyBorder="1"/>
    <xf numFmtId="0" fontId="28" fillId="27" borderId="46" xfId="0" applyFont="1" applyFill="1" applyBorder="1"/>
    <xf numFmtId="0" fontId="27" fillId="26" borderId="26" xfId="0" applyFont="1" applyFill="1" applyBorder="1" applyAlignment="1">
      <alignment horizontal="center" vertical="center"/>
    </xf>
    <xf numFmtId="0" fontId="28" fillId="27" borderId="6" xfId="0" applyFont="1" applyFill="1" applyBorder="1"/>
    <xf numFmtId="0" fontId="28" fillId="27" borderId="7" xfId="0" applyFont="1" applyFill="1" applyBorder="1"/>
    <xf numFmtId="0" fontId="28" fillId="27" borderId="37" xfId="0" applyFont="1" applyFill="1" applyBorder="1"/>
    <xf numFmtId="0" fontId="28" fillId="27" borderId="38" xfId="0" applyFont="1" applyFill="1" applyBorder="1"/>
    <xf numFmtId="0" fontId="7" fillId="6" borderId="10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10" fillId="5" borderId="7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9" fontId="5" fillId="2" borderId="82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164" fontId="5" fillId="2" borderId="58" xfId="0" applyNumberFormat="1" applyFont="1" applyFill="1" applyBorder="1" applyAlignment="1">
      <alignment horizontal="center" vertical="center" wrapText="1"/>
    </xf>
    <xf numFmtId="0" fontId="4" fillId="21" borderId="36" xfId="0" applyFont="1" applyFill="1" applyBorder="1"/>
    <xf numFmtId="0" fontId="4" fillId="21" borderId="45" xfId="0" applyFont="1" applyFill="1" applyBorder="1"/>
    <xf numFmtId="9" fontId="5" fillId="2" borderId="58" xfId="0" applyNumberFormat="1" applyFont="1" applyFill="1" applyBorder="1" applyAlignment="1">
      <alignment horizontal="center" vertical="center" wrapText="1"/>
    </xf>
    <xf numFmtId="0" fontId="4" fillId="21" borderId="88" xfId="0" applyFont="1" applyFill="1" applyBorder="1"/>
    <xf numFmtId="9" fontId="5" fillId="2" borderId="60" xfId="0" applyNumberFormat="1" applyFont="1" applyFill="1" applyBorder="1" applyAlignment="1">
      <alignment horizontal="center" vertical="center" wrapText="1"/>
    </xf>
    <xf numFmtId="0" fontId="4" fillId="21" borderId="40" xfId="0" applyFont="1" applyFill="1" applyBorder="1"/>
    <xf numFmtId="0" fontId="4" fillId="21" borderId="54" xfId="0" applyFont="1" applyFill="1" applyBorder="1"/>
    <xf numFmtId="0" fontId="4" fillId="0" borderId="86" xfId="0" applyFont="1" applyBorder="1"/>
    <xf numFmtId="3" fontId="5" fillId="24" borderId="59" xfId="0" applyNumberFormat="1" applyFont="1" applyFill="1" applyBorder="1" applyAlignment="1">
      <alignment horizontal="center" vertical="center" wrapText="1"/>
    </xf>
    <xf numFmtId="1" fontId="5" fillId="2" borderId="59" xfId="0" applyNumberFormat="1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horizontal="center" vertical="center" wrapText="1"/>
    </xf>
    <xf numFmtId="9" fontId="5" fillId="25" borderId="24" xfId="0" applyNumberFormat="1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/>
    </xf>
    <xf numFmtId="0" fontId="27" fillId="26" borderId="11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9" fontId="20" fillId="2" borderId="59" xfId="0" applyNumberFormat="1" applyFont="1" applyFill="1" applyBorder="1" applyAlignment="1">
      <alignment horizontal="center" vertical="center" wrapText="1"/>
    </xf>
    <xf numFmtId="3" fontId="20" fillId="2" borderId="5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9" fontId="20" fillId="2" borderId="59" xfId="0" applyNumberFormat="1" applyFont="1" applyFill="1" applyBorder="1" applyAlignment="1">
      <alignment horizontal="center" vertical="center"/>
    </xf>
    <xf numFmtId="4" fontId="20" fillId="2" borderId="59" xfId="0" applyNumberFormat="1" applyFont="1" applyFill="1" applyBorder="1" applyAlignment="1">
      <alignment horizontal="center" vertical="center"/>
    </xf>
    <xf numFmtId="9" fontId="20" fillId="2" borderId="24" xfId="0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10" fontId="20" fillId="2" borderId="24" xfId="0" applyNumberFormat="1" applyFont="1" applyFill="1" applyBorder="1" applyAlignment="1">
      <alignment horizontal="center" vertical="center" wrapText="1"/>
    </xf>
    <xf numFmtId="164" fontId="20" fillId="2" borderId="62" xfId="0" applyNumberFormat="1" applyFont="1" applyFill="1" applyBorder="1" applyAlignment="1">
      <alignment horizontal="center" vertical="center" wrapText="1"/>
    </xf>
    <xf numFmtId="9" fontId="20" fillId="2" borderId="5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10" fontId="20" fillId="10" borderId="24" xfId="0" applyNumberFormat="1" applyFont="1" applyFill="1" applyBorder="1" applyAlignment="1">
      <alignment horizontal="center" vertical="center" wrapText="1"/>
    </xf>
    <xf numFmtId="165" fontId="20" fillId="2" borderId="59" xfId="0" applyNumberFormat="1" applyFont="1" applyFill="1" applyBorder="1" applyAlignment="1">
      <alignment horizontal="center" vertical="center"/>
    </xf>
    <xf numFmtId="164" fontId="20" fillId="2" borderId="59" xfId="0" applyNumberFormat="1" applyFont="1" applyFill="1" applyBorder="1" applyAlignment="1">
      <alignment horizontal="center" vertical="center"/>
    </xf>
    <xf numFmtId="166" fontId="20" fillId="2" borderId="59" xfId="0" applyNumberFormat="1" applyFont="1" applyFill="1" applyBorder="1" applyAlignment="1">
      <alignment horizontal="center" vertical="center"/>
    </xf>
    <xf numFmtId="167" fontId="20" fillId="2" borderId="59" xfId="0" applyNumberFormat="1" applyFont="1" applyFill="1" applyBorder="1" applyAlignment="1">
      <alignment horizontal="center" vertical="center"/>
    </xf>
    <xf numFmtId="9" fontId="20" fillId="11" borderId="59" xfId="0" applyNumberFormat="1" applyFont="1" applyFill="1" applyBorder="1" applyAlignment="1">
      <alignment horizontal="center" vertical="center"/>
    </xf>
    <xf numFmtId="1" fontId="20" fillId="2" borderId="59" xfId="0" applyNumberFormat="1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0" fontId="19" fillId="9" borderId="31" xfId="0" applyFont="1" applyFill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/>
    </xf>
    <xf numFmtId="0" fontId="4" fillId="0" borderId="91" xfId="0" applyFont="1" applyBorder="1"/>
    <xf numFmtId="0" fontId="2" fillId="0" borderId="92" xfId="0" applyFont="1" applyBorder="1" applyAlignment="1">
      <alignment horizontal="center"/>
    </xf>
    <xf numFmtId="0" fontId="4" fillId="0" borderId="92" xfId="0" applyFont="1" applyBorder="1"/>
    <xf numFmtId="0" fontId="4" fillId="0" borderId="94" xfId="0" applyFont="1" applyBorder="1"/>
    <xf numFmtId="0" fontId="19" fillId="7" borderId="24" xfId="0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19" fillId="9" borderId="62" xfId="0" applyFont="1" applyFill="1" applyBorder="1" applyAlignment="1">
      <alignment horizontal="center" vertical="center" wrapText="1"/>
    </xf>
    <xf numFmtId="0" fontId="6" fillId="5" borderId="93" xfId="0" applyFont="1" applyFill="1" applyBorder="1" applyAlignment="1">
      <alignment horizontal="center" vertical="center" wrapText="1"/>
    </xf>
    <xf numFmtId="0" fontId="6" fillId="5" borderId="95" xfId="0" applyFont="1" applyFill="1" applyBorder="1" applyAlignment="1">
      <alignment horizontal="center" vertical="center"/>
    </xf>
    <xf numFmtId="0" fontId="4" fillId="0" borderId="85" xfId="0" applyFont="1" applyBorder="1"/>
    <xf numFmtId="0" fontId="6" fillId="5" borderId="25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4" fillId="0" borderId="96" xfId="0" applyFont="1" applyBorder="1"/>
    <xf numFmtId="0" fontId="20" fillId="2" borderId="33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16" borderId="24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9" fontId="20" fillId="2" borderId="30" xfId="0" applyNumberFormat="1" applyFont="1" applyFill="1" applyBorder="1" applyAlignment="1">
      <alignment horizontal="center" vertical="center" wrapText="1"/>
    </xf>
    <xf numFmtId="1" fontId="20" fillId="2" borderId="24" xfId="0" applyNumberFormat="1" applyFont="1" applyFill="1" applyBorder="1" applyAlignment="1">
      <alignment horizontal="center" vertical="center" wrapText="1"/>
    </xf>
    <xf numFmtId="9" fontId="20" fillId="10" borderId="30" xfId="0" applyNumberFormat="1" applyFont="1" applyFill="1" applyBorder="1" applyAlignment="1">
      <alignment horizontal="center" vertical="center" wrapText="1"/>
    </xf>
    <xf numFmtId="1" fontId="20" fillId="2" borderId="59" xfId="0" applyNumberFormat="1" applyFont="1" applyFill="1" applyBorder="1" applyAlignment="1">
      <alignment horizontal="center" vertical="center" wrapText="1"/>
    </xf>
    <xf numFmtId="9" fontId="20" fillId="2" borderId="82" xfId="0" applyNumberFormat="1" applyFont="1" applyFill="1" applyBorder="1" applyAlignment="1">
      <alignment horizontal="center" vertical="center" wrapText="1"/>
    </xf>
    <xf numFmtId="0" fontId="19" fillId="17" borderId="24" xfId="0" applyFont="1" applyFill="1" applyBorder="1" applyAlignment="1">
      <alignment horizontal="center" vertical="center" wrapText="1"/>
    </xf>
    <xf numFmtId="0" fontId="19" fillId="17" borderId="62" xfId="0" applyFont="1" applyFill="1" applyBorder="1" applyAlignment="1">
      <alignment horizontal="center" vertical="center" wrapText="1"/>
    </xf>
    <xf numFmtId="1" fontId="20" fillId="2" borderId="30" xfId="0" applyNumberFormat="1" applyFont="1" applyFill="1" applyBorder="1" applyAlignment="1">
      <alignment horizontal="center" vertical="center" wrapText="1"/>
    </xf>
    <xf numFmtId="0" fontId="21" fillId="15" borderId="73" xfId="0" applyFont="1" applyFill="1" applyBorder="1" applyAlignment="1">
      <alignment horizontal="center" vertical="center" wrapText="1"/>
    </xf>
    <xf numFmtId="0" fontId="21" fillId="18" borderId="73" xfId="0" applyFont="1" applyFill="1" applyBorder="1" applyAlignment="1">
      <alignment horizontal="center" vertical="center" wrapText="1"/>
    </xf>
    <xf numFmtId="0" fontId="23" fillId="19" borderId="108" xfId="0" applyFont="1" applyFill="1" applyBorder="1" applyAlignment="1">
      <alignment horizontal="center"/>
    </xf>
    <xf numFmtId="0" fontId="4" fillId="0" borderId="10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761FE88C-3818-454B-8572-5B35110E49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07675" y="152400"/>
          <a:ext cx="321945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44069597-280B-47AC-88C3-EFE54AA859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34175" y="152400"/>
          <a:ext cx="3219450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showGridLines="0" topLeftCell="X1" workbookViewId="0">
      <selection activeCell="AH13" sqref="AH13"/>
    </sheetView>
  </sheetViews>
  <sheetFormatPr baseColWidth="10" defaultColWidth="12.6640625" defaultRowHeight="15" customHeight="1" x14ac:dyDescent="0.15"/>
  <cols>
    <col min="1" max="1" width="4.6640625" bestFit="1" customWidth="1"/>
    <col min="2" max="2" width="12.33203125" bestFit="1" customWidth="1"/>
    <col min="3" max="3" width="34.1640625" customWidth="1"/>
    <col min="4" max="4" width="14.1640625" bestFit="1" customWidth="1"/>
    <col min="5" max="5" width="10.1640625" customWidth="1"/>
    <col min="6" max="6" width="15.33203125" customWidth="1"/>
    <col min="7" max="7" width="6.6640625" customWidth="1"/>
    <col min="8" max="8" width="8.1640625" customWidth="1"/>
    <col min="9" max="9" width="11.33203125" bestFit="1" customWidth="1"/>
    <col min="10" max="10" width="3.6640625" hidden="1" customWidth="1"/>
    <col min="11" max="11" width="4.1640625" hidden="1" customWidth="1"/>
    <col min="12" max="12" width="4.6640625" hidden="1" customWidth="1"/>
    <col min="13" max="13" width="6.83203125" hidden="1" customWidth="1"/>
    <col min="14" max="14" width="13.1640625" bestFit="1" customWidth="1"/>
    <col min="15" max="15" width="13.1640625" customWidth="1"/>
    <col min="16" max="16" width="6.1640625" customWidth="1"/>
    <col min="17" max="17" width="8.1640625" customWidth="1"/>
    <col min="18" max="32" width="10.6640625" customWidth="1"/>
    <col min="33" max="47" width="15.33203125" customWidth="1"/>
  </cols>
  <sheetData>
    <row r="1" spans="1:47" ht="14" x14ac:dyDescent="0.15">
      <c r="A1" s="1"/>
      <c r="B1" s="2"/>
      <c r="C1" s="2"/>
      <c r="D1" s="2"/>
      <c r="E1" s="2"/>
      <c r="F1" s="171" t="s">
        <v>0</v>
      </c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4" x14ac:dyDescent="0.15">
      <c r="A2" s="4"/>
      <c r="B2" s="2"/>
      <c r="C2" s="2"/>
      <c r="D2" s="2"/>
      <c r="E2" s="2"/>
      <c r="F2" s="174" t="s">
        <v>1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4" x14ac:dyDescent="0.15">
      <c r="A3" s="4"/>
      <c r="B3" s="2"/>
      <c r="C3" s="2"/>
      <c r="D3" s="2"/>
      <c r="E3" s="2"/>
      <c r="F3" s="174" t="s">
        <v>2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4" x14ac:dyDescent="0.15">
      <c r="A4" s="4"/>
      <c r="B4" s="2"/>
      <c r="C4" s="2"/>
      <c r="D4" s="2"/>
      <c r="E4" s="2"/>
      <c r="F4" s="177" t="s">
        <v>3</v>
      </c>
      <c r="G4" s="178"/>
      <c r="H4" s="179"/>
      <c r="I4" s="180" t="s">
        <v>4</v>
      </c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81"/>
      <c r="AD4" s="5"/>
      <c r="AE4" s="5"/>
      <c r="AF4" s="5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4" x14ac:dyDescent="0.15">
      <c r="A5" s="4"/>
      <c r="B5" s="2"/>
      <c r="C5" s="2"/>
      <c r="D5" s="2"/>
      <c r="E5" s="2"/>
      <c r="F5" s="177" t="s">
        <v>5</v>
      </c>
      <c r="G5" s="178"/>
      <c r="H5" s="179"/>
      <c r="I5" s="182">
        <v>277540007501</v>
      </c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1"/>
      <c r="AD5" s="5"/>
      <c r="AE5" s="5"/>
      <c r="AF5" s="5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4" x14ac:dyDescent="0.15">
      <c r="A6" s="4"/>
      <c r="B6" s="2"/>
      <c r="C6" s="2"/>
      <c r="D6" s="2"/>
      <c r="E6" s="2"/>
      <c r="F6" s="177" t="s">
        <v>6</v>
      </c>
      <c r="G6" s="178"/>
      <c r="H6" s="179"/>
      <c r="I6" s="180" t="s">
        <v>7</v>
      </c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81"/>
      <c r="AD6" s="5"/>
      <c r="AE6" s="5"/>
      <c r="AF6" s="5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thickBot="1" x14ac:dyDescent="0.2">
      <c r="A7" s="6"/>
      <c r="B7" s="2"/>
      <c r="C7" s="2"/>
      <c r="D7" s="2"/>
      <c r="E7" s="2"/>
      <c r="F7" s="184" t="s">
        <v>8</v>
      </c>
      <c r="G7" s="185"/>
      <c r="H7" s="186"/>
      <c r="I7" s="187" t="s">
        <v>9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8"/>
      <c r="AD7" s="5"/>
      <c r="AE7" s="5"/>
      <c r="AF7" s="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" customHeight="1" thickBot="1" x14ac:dyDescent="0.2">
      <c r="A8" s="7"/>
      <c r="B8" s="2"/>
      <c r="C8" s="2"/>
      <c r="D8" s="2"/>
      <c r="E8" s="2"/>
      <c r="F8" s="8"/>
      <c r="G8" s="5"/>
      <c r="H8" s="5"/>
      <c r="I8" s="9"/>
      <c r="J8" s="5"/>
      <c r="K8" s="5"/>
      <c r="L8" s="5"/>
      <c r="M8" s="5"/>
      <c r="N8" s="5"/>
      <c r="O8" s="5"/>
      <c r="P8" s="5"/>
      <c r="Q8" s="5"/>
      <c r="R8" s="189" t="s">
        <v>10</v>
      </c>
      <c r="S8" s="190"/>
      <c r="T8" s="190"/>
      <c r="U8" s="190"/>
      <c r="V8" s="190"/>
      <c r="W8" s="189" t="s">
        <v>11</v>
      </c>
      <c r="X8" s="190"/>
      <c r="Y8" s="190"/>
      <c r="Z8" s="190"/>
      <c r="AA8" s="190"/>
      <c r="AB8" s="183" t="s">
        <v>12</v>
      </c>
      <c r="AC8" s="178"/>
      <c r="AD8" s="178"/>
      <c r="AE8" s="178"/>
      <c r="AF8" s="179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15">
      <c r="A9" s="163" t="s">
        <v>13</v>
      </c>
      <c r="B9" s="164" t="s">
        <v>14</v>
      </c>
      <c r="C9" s="165" t="s">
        <v>15</v>
      </c>
      <c r="D9" s="165" t="s">
        <v>16</v>
      </c>
      <c r="E9" s="165" t="s">
        <v>17</v>
      </c>
      <c r="F9" s="165" t="s">
        <v>18</v>
      </c>
      <c r="G9" s="165" t="s">
        <v>19</v>
      </c>
      <c r="H9" s="165" t="s">
        <v>20</v>
      </c>
      <c r="I9" s="165" t="s">
        <v>21</v>
      </c>
      <c r="J9" s="191" t="s">
        <v>22</v>
      </c>
      <c r="K9" s="192"/>
      <c r="L9" s="192"/>
      <c r="M9" s="193"/>
      <c r="N9" s="165" t="s">
        <v>23</v>
      </c>
      <c r="O9" s="197" t="s">
        <v>24</v>
      </c>
      <c r="P9" s="165" t="s">
        <v>25</v>
      </c>
      <c r="Q9" s="198" t="s">
        <v>26</v>
      </c>
      <c r="R9" s="170" t="s">
        <v>27</v>
      </c>
      <c r="S9" s="159" t="s">
        <v>28</v>
      </c>
      <c r="T9" s="168" t="s">
        <v>29</v>
      </c>
      <c r="U9" s="159" t="s">
        <v>30</v>
      </c>
      <c r="V9" s="160" t="s">
        <v>31</v>
      </c>
      <c r="W9" s="170" t="s">
        <v>27</v>
      </c>
      <c r="X9" s="159" t="s">
        <v>28</v>
      </c>
      <c r="Y9" s="168" t="s">
        <v>29</v>
      </c>
      <c r="Z9" s="159" t="s">
        <v>30</v>
      </c>
      <c r="AA9" s="160" t="s">
        <v>31</v>
      </c>
      <c r="AB9" s="161" t="s">
        <v>27</v>
      </c>
      <c r="AC9" s="162" t="s">
        <v>28</v>
      </c>
      <c r="AD9" s="162" t="s">
        <v>29</v>
      </c>
      <c r="AE9" s="162" t="s">
        <v>30</v>
      </c>
      <c r="AF9" s="169" t="s">
        <v>31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15">
      <c r="A10" s="119"/>
      <c r="B10" s="119"/>
      <c r="C10" s="118"/>
      <c r="D10" s="118"/>
      <c r="E10" s="118"/>
      <c r="F10" s="118"/>
      <c r="G10" s="118"/>
      <c r="H10" s="118"/>
      <c r="I10" s="118"/>
      <c r="J10" s="194"/>
      <c r="K10" s="195"/>
      <c r="L10" s="195"/>
      <c r="M10" s="196"/>
      <c r="N10" s="118"/>
      <c r="O10" s="118"/>
      <c r="P10" s="118"/>
      <c r="Q10" s="167"/>
      <c r="R10" s="131"/>
      <c r="S10" s="119"/>
      <c r="T10" s="119"/>
      <c r="U10" s="119"/>
      <c r="V10" s="122"/>
      <c r="W10" s="131"/>
      <c r="X10" s="119"/>
      <c r="Y10" s="119"/>
      <c r="Z10" s="119"/>
      <c r="AA10" s="122"/>
      <c r="AB10" s="131"/>
      <c r="AC10" s="119"/>
      <c r="AD10" s="119"/>
      <c r="AE10" s="119"/>
      <c r="AF10" s="12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36.75" customHeight="1" thickBot="1" x14ac:dyDescent="0.2">
      <c r="A11" s="106"/>
      <c r="B11" s="157"/>
      <c r="C11" s="103"/>
      <c r="D11" s="103"/>
      <c r="E11" s="150"/>
      <c r="F11" s="103"/>
      <c r="G11" s="150"/>
      <c r="H11" s="150"/>
      <c r="I11" s="150"/>
      <c r="J11" s="10" t="s">
        <v>32</v>
      </c>
      <c r="K11" s="10" t="s">
        <v>33</v>
      </c>
      <c r="L11" s="10" t="s">
        <v>34</v>
      </c>
      <c r="M11" s="10" t="s">
        <v>35</v>
      </c>
      <c r="N11" s="150"/>
      <c r="O11" s="150"/>
      <c r="P11" s="150"/>
      <c r="Q11" s="199"/>
      <c r="R11" s="152"/>
      <c r="S11" s="153"/>
      <c r="T11" s="153"/>
      <c r="U11" s="153"/>
      <c r="V11" s="149"/>
      <c r="W11" s="152"/>
      <c r="X11" s="153"/>
      <c r="Y11" s="153"/>
      <c r="Z11" s="153"/>
      <c r="AA11" s="149"/>
      <c r="AB11" s="152"/>
      <c r="AC11" s="153"/>
      <c r="AD11" s="153"/>
      <c r="AE11" s="153"/>
      <c r="AF11" s="149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54.75" customHeight="1" x14ac:dyDescent="0.15">
      <c r="A12" s="105">
        <v>1</v>
      </c>
      <c r="B12" s="105" t="s">
        <v>36</v>
      </c>
      <c r="C12" s="105" t="s">
        <v>37</v>
      </c>
      <c r="D12" s="105" t="s">
        <v>38</v>
      </c>
      <c r="E12" s="107">
        <v>0.02</v>
      </c>
      <c r="F12" s="105" t="s">
        <v>39</v>
      </c>
      <c r="G12" s="108" t="s">
        <v>40</v>
      </c>
      <c r="H12" s="102" t="s">
        <v>41</v>
      </c>
      <c r="I12" s="102" t="s">
        <v>42</v>
      </c>
      <c r="J12" s="102">
        <v>1</v>
      </c>
      <c r="K12" s="102">
        <v>5</v>
      </c>
      <c r="L12" s="104">
        <f>+J12/K12</f>
        <v>0.2</v>
      </c>
      <c r="M12" s="102">
        <v>2024</v>
      </c>
      <c r="N12" s="104">
        <v>0</v>
      </c>
      <c r="O12" s="104">
        <v>0.4</v>
      </c>
      <c r="P12" s="104">
        <v>0.6</v>
      </c>
      <c r="Q12" s="124">
        <v>1</v>
      </c>
      <c r="R12" s="114" t="s">
        <v>43</v>
      </c>
      <c r="S12" s="116" t="s">
        <v>44</v>
      </c>
      <c r="T12" s="110" t="e">
        <f>R12/S12</f>
        <v>#VALUE!</v>
      </c>
      <c r="U12" s="110" t="e">
        <f>IF(T12&gt;O12,100%,T12/O12)</f>
        <v>#VALUE!</v>
      </c>
      <c r="V12" s="112" t="str">
        <f>IFERROR((U12*E12),"0")</f>
        <v>0</v>
      </c>
      <c r="W12" s="114" t="s">
        <v>44</v>
      </c>
      <c r="X12" s="116" t="s">
        <v>44</v>
      </c>
      <c r="Y12" s="110" t="e">
        <f>W12/X12</f>
        <v>#VALUE!</v>
      </c>
      <c r="Z12" s="110" t="e">
        <f>IF(Y12&gt;O12,100%,Y12/O12)</f>
        <v>#VALUE!</v>
      </c>
      <c r="AA12" s="127" t="str">
        <f>IFERROR((Z12*E12),"0")</f>
        <v>0</v>
      </c>
      <c r="AB12" s="114" t="s">
        <v>44</v>
      </c>
      <c r="AC12" s="116" t="s">
        <v>44</v>
      </c>
      <c r="AD12" s="110" t="e">
        <f>AB12/AC12</f>
        <v>#VALUE!</v>
      </c>
      <c r="AE12" s="110" t="e">
        <f>IF(AD12&gt;O12,100%,AD12/O12)</f>
        <v>#VALUE!</v>
      </c>
      <c r="AF12" s="127" t="str">
        <f>IFERROR((AE12*E12),"0")</f>
        <v>0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34.5" customHeight="1" x14ac:dyDescent="0.15">
      <c r="A13" s="106"/>
      <c r="B13" s="106"/>
      <c r="C13" s="106"/>
      <c r="D13" s="106"/>
      <c r="E13" s="103"/>
      <c r="F13" s="106"/>
      <c r="G13" s="109"/>
      <c r="H13" s="103"/>
      <c r="I13" s="103"/>
      <c r="J13" s="103"/>
      <c r="K13" s="103"/>
      <c r="L13" s="103"/>
      <c r="M13" s="103"/>
      <c r="N13" s="103"/>
      <c r="O13" s="103"/>
      <c r="P13" s="103"/>
      <c r="Q13" s="125"/>
      <c r="R13" s="126"/>
      <c r="S13" s="106"/>
      <c r="T13" s="111"/>
      <c r="U13" s="106"/>
      <c r="V13" s="123"/>
      <c r="W13" s="126"/>
      <c r="X13" s="106"/>
      <c r="Y13" s="106"/>
      <c r="Z13" s="106"/>
      <c r="AA13" s="123"/>
      <c r="AB13" s="126"/>
      <c r="AC13" s="106"/>
      <c r="AD13" s="106"/>
      <c r="AE13" s="106"/>
      <c r="AF13" s="12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39" customHeight="1" x14ac:dyDescent="0.15">
      <c r="A14" s="105">
        <v>2</v>
      </c>
      <c r="B14" s="105" t="s">
        <v>241</v>
      </c>
      <c r="C14" s="105" t="s">
        <v>45</v>
      </c>
      <c r="D14" s="105" t="s">
        <v>38</v>
      </c>
      <c r="E14" s="120">
        <v>2.5000000000000001E-2</v>
      </c>
      <c r="F14" s="105" t="s">
        <v>46</v>
      </c>
      <c r="G14" s="121" t="s">
        <v>47</v>
      </c>
      <c r="H14" s="132" t="s">
        <v>48</v>
      </c>
      <c r="I14" s="132" t="s">
        <v>49</v>
      </c>
      <c r="J14" s="132">
        <v>74</v>
      </c>
      <c r="K14" s="132">
        <v>80</v>
      </c>
      <c r="L14" s="133">
        <f>+J14/K14</f>
        <v>0.92500000000000004</v>
      </c>
      <c r="M14" s="132">
        <v>2024</v>
      </c>
      <c r="N14" s="130">
        <v>0.9</v>
      </c>
      <c r="O14" s="130">
        <v>0.9</v>
      </c>
      <c r="P14" s="130">
        <v>0.9</v>
      </c>
      <c r="Q14" s="166">
        <v>0.9</v>
      </c>
      <c r="R14" s="134">
        <v>1</v>
      </c>
      <c r="S14" s="105">
        <v>1</v>
      </c>
      <c r="T14" s="142">
        <f>R14/S14</f>
        <v>1</v>
      </c>
      <c r="U14" s="128">
        <f>IF(T14&gt;O14,100%,T14/O14)</f>
        <v>1</v>
      </c>
      <c r="V14" s="137">
        <f>IFERROR((U14*E14),"0")</f>
        <v>2.5000000000000001E-2</v>
      </c>
      <c r="W14" s="134">
        <v>39</v>
      </c>
      <c r="X14" s="105">
        <v>51</v>
      </c>
      <c r="Y14" s="128">
        <f>W14/X14</f>
        <v>0.76470588235294112</v>
      </c>
      <c r="Z14" s="128">
        <f>IF(Y14&gt;O14,100%,Y14/O14)</f>
        <v>0.84967320261437895</v>
      </c>
      <c r="AA14" s="129">
        <f>IFERROR((Z14*E14),"0")</f>
        <v>2.1241830065359475E-2</v>
      </c>
      <c r="AB14" s="134">
        <f>R14+W14</f>
        <v>40</v>
      </c>
      <c r="AC14" s="105">
        <v>52</v>
      </c>
      <c r="AD14" s="128">
        <f>AB14/AC14</f>
        <v>0.76923076923076927</v>
      </c>
      <c r="AE14" s="128">
        <f>IF(AD14&gt;O14,100%,AD14/O14)</f>
        <v>0.85470085470085477</v>
      </c>
      <c r="AF14" s="129">
        <f>IFERROR((AE14*E14),"0")</f>
        <v>2.1367521367521371E-2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45" customHeight="1" x14ac:dyDescent="0.15">
      <c r="A15" s="119"/>
      <c r="B15" s="119"/>
      <c r="C15" s="119"/>
      <c r="D15" s="119"/>
      <c r="E15" s="119"/>
      <c r="F15" s="119"/>
      <c r="G15" s="122"/>
      <c r="H15" s="118"/>
      <c r="I15" s="118"/>
      <c r="J15" s="118"/>
      <c r="K15" s="118"/>
      <c r="L15" s="118"/>
      <c r="M15" s="118"/>
      <c r="N15" s="131"/>
      <c r="O15" s="131"/>
      <c r="P15" s="131"/>
      <c r="Q15" s="167"/>
      <c r="R15" s="131"/>
      <c r="S15" s="119"/>
      <c r="T15" s="143"/>
      <c r="U15" s="119"/>
      <c r="V15" s="122"/>
      <c r="W15" s="131"/>
      <c r="X15" s="119"/>
      <c r="Y15" s="119"/>
      <c r="Z15" s="119"/>
      <c r="AA15" s="122"/>
      <c r="AB15" s="131"/>
      <c r="AC15" s="119"/>
      <c r="AD15" s="119"/>
      <c r="AE15" s="119"/>
      <c r="AF15" s="12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34.5" customHeight="1" x14ac:dyDescent="0.15">
      <c r="A16" s="106"/>
      <c r="B16" s="106"/>
      <c r="C16" s="106"/>
      <c r="D16" s="106"/>
      <c r="E16" s="106"/>
      <c r="F16" s="106"/>
      <c r="G16" s="123"/>
      <c r="H16" s="103"/>
      <c r="I16" s="103"/>
      <c r="J16" s="103"/>
      <c r="K16" s="103"/>
      <c r="L16" s="103"/>
      <c r="M16" s="103"/>
      <c r="N16" s="126"/>
      <c r="O16" s="126"/>
      <c r="P16" s="126"/>
      <c r="Q16" s="125"/>
      <c r="R16" s="126"/>
      <c r="S16" s="106"/>
      <c r="T16" s="111"/>
      <c r="U16" s="106"/>
      <c r="V16" s="123"/>
      <c r="W16" s="126"/>
      <c r="X16" s="106"/>
      <c r="Y16" s="106"/>
      <c r="Z16" s="106"/>
      <c r="AA16" s="123"/>
      <c r="AB16" s="126"/>
      <c r="AC16" s="106"/>
      <c r="AD16" s="106"/>
      <c r="AE16" s="106"/>
      <c r="AF16" s="123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59.25" customHeight="1" x14ac:dyDescent="0.15">
      <c r="A17" s="105">
        <v>3</v>
      </c>
      <c r="B17" s="105" t="s">
        <v>36</v>
      </c>
      <c r="C17" s="105" t="s">
        <v>45</v>
      </c>
      <c r="D17" s="105" t="s">
        <v>38</v>
      </c>
      <c r="E17" s="120">
        <v>0.02</v>
      </c>
      <c r="F17" s="105" t="s">
        <v>50</v>
      </c>
      <c r="G17" s="121" t="s">
        <v>51</v>
      </c>
      <c r="H17" s="132" t="s">
        <v>52</v>
      </c>
      <c r="I17" s="132" t="s">
        <v>49</v>
      </c>
      <c r="J17" s="132">
        <v>88</v>
      </c>
      <c r="K17" s="132">
        <v>96</v>
      </c>
      <c r="L17" s="133">
        <f>+J17/K17</f>
        <v>0.91666666666666663</v>
      </c>
      <c r="M17" s="132">
        <v>2024</v>
      </c>
      <c r="N17" s="128">
        <v>0.75</v>
      </c>
      <c r="O17" s="128">
        <v>0.9</v>
      </c>
      <c r="P17" s="128">
        <v>0.9</v>
      </c>
      <c r="Q17" s="135">
        <v>0.9</v>
      </c>
      <c r="R17" s="134" t="s">
        <v>44</v>
      </c>
      <c r="S17" s="105" t="s">
        <v>44</v>
      </c>
      <c r="T17" s="128" t="e">
        <f>R17/S17</f>
        <v>#VALUE!</v>
      </c>
      <c r="U17" s="128" t="e">
        <f>IF(T17&gt;O17,100%,T17/O17)</f>
        <v>#VALUE!</v>
      </c>
      <c r="V17" s="137" t="str">
        <f>IFERROR((U17*E17),"0")</f>
        <v>0</v>
      </c>
      <c r="W17" s="134">
        <v>36</v>
      </c>
      <c r="X17" s="105">
        <v>90</v>
      </c>
      <c r="Y17" s="128">
        <f>W17/X17</f>
        <v>0.4</v>
      </c>
      <c r="Z17" s="128">
        <f>IF(Y17&gt;O17,100%,Y17/O17)</f>
        <v>0.44444444444444448</v>
      </c>
      <c r="AA17" s="129">
        <f>IFERROR((Z17*E17),"0")</f>
        <v>8.8888888888888889E-3</v>
      </c>
      <c r="AB17" s="134">
        <f t="shared" ref="AB17:AC17" si="0">W17</f>
        <v>36</v>
      </c>
      <c r="AC17" s="105">
        <f t="shared" si="0"/>
        <v>90</v>
      </c>
      <c r="AD17" s="128">
        <f>AB17/AC17</f>
        <v>0.4</v>
      </c>
      <c r="AE17" s="128">
        <f>IF(AD17&gt;O17,100%,AD17/O17)</f>
        <v>0.44444444444444448</v>
      </c>
      <c r="AF17" s="129">
        <f>IFERROR((AE17*E17),"0")</f>
        <v>8.8888888888888889E-3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40.5" customHeight="1" x14ac:dyDescent="0.15">
      <c r="A18" s="106"/>
      <c r="B18" s="106"/>
      <c r="C18" s="106"/>
      <c r="D18" s="106"/>
      <c r="E18" s="106"/>
      <c r="F18" s="106"/>
      <c r="G18" s="123"/>
      <c r="H18" s="103"/>
      <c r="I18" s="103"/>
      <c r="J18" s="103"/>
      <c r="K18" s="103"/>
      <c r="L18" s="103"/>
      <c r="M18" s="103"/>
      <c r="N18" s="106"/>
      <c r="O18" s="106"/>
      <c r="P18" s="106"/>
      <c r="Q18" s="136"/>
      <c r="R18" s="126"/>
      <c r="S18" s="106"/>
      <c r="T18" s="111"/>
      <c r="U18" s="106"/>
      <c r="V18" s="123"/>
      <c r="W18" s="126"/>
      <c r="X18" s="106"/>
      <c r="Y18" s="106"/>
      <c r="Z18" s="106"/>
      <c r="AA18" s="123"/>
      <c r="AB18" s="126"/>
      <c r="AC18" s="106"/>
      <c r="AD18" s="106"/>
      <c r="AE18" s="106"/>
      <c r="AF18" s="123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33" customHeight="1" x14ac:dyDescent="0.15">
      <c r="A19" s="105">
        <v>4</v>
      </c>
      <c r="B19" s="105" t="s">
        <v>36</v>
      </c>
      <c r="C19" s="105" t="s">
        <v>45</v>
      </c>
      <c r="D19" s="105" t="s">
        <v>38</v>
      </c>
      <c r="E19" s="146">
        <v>1.4999999999999999E-2</v>
      </c>
      <c r="F19" s="105" t="s">
        <v>53</v>
      </c>
      <c r="G19" s="121" t="s">
        <v>54</v>
      </c>
      <c r="H19" s="132" t="s">
        <v>55</v>
      </c>
      <c r="I19" s="132" t="s">
        <v>42</v>
      </c>
      <c r="J19" s="132">
        <v>1.6</v>
      </c>
      <c r="K19" s="132">
        <v>2.14</v>
      </c>
      <c r="L19" s="144">
        <f>J19/K19</f>
        <v>0.74766355140186913</v>
      </c>
      <c r="M19" s="132">
        <v>2024</v>
      </c>
      <c r="N19" s="105">
        <v>2.14</v>
      </c>
      <c r="O19" s="105">
        <v>1.92</v>
      </c>
      <c r="P19" s="105">
        <v>1.92</v>
      </c>
      <c r="Q19" s="138">
        <v>2.15</v>
      </c>
      <c r="R19" s="134" t="s">
        <v>44</v>
      </c>
      <c r="S19" s="105" t="s">
        <v>43</v>
      </c>
      <c r="T19" s="128" t="e">
        <f>R19/S19</f>
        <v>#VALUE!</v>
      </c>
      <c r="U19" s="128" t="e">
        <f>IF(T19&gt;O19,100%,T19/O19)</f>
        <v>#VALUE!</v>
      </c>
      <c r="V19" s="137" t="str">
        <f>IFERROR((U19*E19),"0")</f>
        <v>0</v>
      </c>
      <c r="W19" s="134" t="s">
        <v>44</v>
      </c>
      <c r="X19" s="105" t="s">
        <v>44</v>
      </c>
      <c r="Y19" s="128" t="e">
        <f>W19/X19</f>
        <v>#VALUE!</v>
      </c>
      <c r="Z19" s="128" t="e">
        <f>IF(Y19&gt;O19,100%,Y19/O19)</f>
        <v>#VALUE!</v>
      </c>
      <c r="AA19" s="129" t="str">
        <f>IFERROR((Z19*E19),"0")</f>
        <v>0</v>
      </c>
      <c r="AB19" s="134" t="s">
        <v>44</v>
      </c>
      <c r="AC19" s="105" t="s">
        <v>44</v>
      </c>
      <c r="AD19" s="128" t="e">
        <f>AB19/AC19</f>
        <v>#VALUE!</v>
      </c>
      <c r="AE19" s="128" t="e">
        <f>IF(AD19&gt;O19,100%,AD19/O19)</f>
        <v>#VALUE!</v>
      </c>
      <c r="AF19" s="129" t="str">
        <f>IFERROR((AE19*E19),"0")</f>
        <v>0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4" x14ac:dyDescent="0.15">
      <c r="A20" s="119"/>
      <c r="B20" s="119"/>
      <c r="C20" s="119"/>
      <c r="D20" s="119"/>
      <c r="E20" s="143"/>
      <c r="F20" s="119"/>
      <c r="G20" s="122"/>
      <c r="H20" s="118"/>
      <c r="I20" s="118"/>
      <c r="J20" s="118"/>
      <c r="K20" s="118"/>
      <c r="L20" s="118"/>
      <c r="M20" s="118"/>
      <c r="N20" s="119"/>
      <c r="O20" s="119"/>
      <c r="P20" s="119"/>
      <c r="Q20" s="139"/>
      <c r="R20" s="131"/>
      <c r="S20" s="119"/>
      <c r="T20" s="119"/>
      <c r="U20" s="119"/>
      <c r="V20" s="122"/>
      <c r="W20" s="131"/>
      <c r="X20" s="119"/>
      <c r="Y20" s="119"/>
      <c r="Z20" s="119"/>
      <c r="AA20" s="122"/>
      <c r="AB20" s="131"/>
      <c r="AC20" s="119"/>
      <c r="AD20" s="119"/>
      <c r="AE20" s="119"/>
      <c r="AF20" s="12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.75" customHeight="1" x14ac:dyDescent="0.15">
      <c r="A21" s="106"/>
      <c r="B21" s="106"/>
      <c r="C21" s="106"/>
      <c r="D21" s="106"/>
      <c r="E21" s="111"/>
      <c r="F21" s="106"/>
      <c r="G21" s="123"/>
      <c r="H21" s="103"/>
      <c r="I21" s="103"/>
      <c r="J21" s="103"/>
      <c r="K21" s="103"/>
      <c r="L21" s="103"/>
      <c r="M21" s="103"/>
      <c r="N21" s="106"/>
      <c r="O21" s="106"/>
      <c r="P21" s="106"/>
      <c r="Q21" s="136"/>
      <c r="R21" s="126"/>
      <c r="S21" s="106"/>
      <c r="T21" s="106"/>
      <c r="U21" s="106"/>
      <c r="V21" s="123"/>
      <c r="W21" s="126"/>
      <c r="X21" s="106"/>
      <c r="Y21" s="106"/>
      <c r="Z21" s="106"/>
      <c r="AA21" s="123"/>
      <c r="AB21" s="126"/>
      <c r="AC21" s="106"/>
      <c r="AD21" s="106"/>
      <c r="AE21" s="106"/>
      <c r="AF21" s="123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62.25" customHeight="1" x14ac:dyDescent="0.15">
      <c r="A22" s="12">
        <v>5</v>
      </c>
      <c r="B22" s="12" t="s">
        <v>36</v>
      </c>
      <c r="C22" s="12" t="s">
        <v>37</v>
      </c>
      <c r="D22" s="12" t="s">
        <v>38</v>
      </c>
      <c r="E22" s="13">
        <v>0.02</v>
      </c>
      <c r="F22" s="12" t="s">
        <v>56</v>
      </c>
      <c r="G22" s="14" t="s">
        <v>57</v>
      </c>
      <c r="H22" s="15" t="s">
        <v>58</v>
      </c>
      <c r="I22" s="15" t="s">
        <v>49</v>
      </c>
      <c r="J22" s="15">
        <v>19</v>
      </c>
      <c r="K22" s="15">
        <v>24</v>
      </c>
      <c r="L22" s="16">
        <f t="shared" ref="L22:L23" si="1">J22/K22</f>
        <v>0.79166666666666663</v>
      </c>
      <c r="M22" s="15">
        <v>2024</v>
      </c>
      <c r="N22" s="16">
        <v>0.5</v>
      </c>
      <c r="O22" s="16">
        <v>0.8</v>
      </c>
      <c r="P22" s="16">
        <v>0.8</v>
      </c>
      <c r="Q22" s="17">
        <v>0.8</v>
      </c>
      <c r="R22" s="18">
        <v>7</v>
      </c>
      <c r="S22" s="19">
        <v>24</v>
      </c>
      <c r="T22" s="99">
        <f t="shared" ref="T22:T23" si="2">R22/S22</f>
        <v>0.29166666666666669</v>
      </c>
      <c r="U22" s="20">
        <f t="shared" ref="U22:U23" si="3">IF(T22&gt;O22,100%,T22/O22)</f>
        <v>0.36458333333333331</v>
      </c>
      <c r="V22" s="21">
        <f t="shared" ref="V22:V23" si="4">(U22*E22)</f>
        <v>7.2916666666666668E-3</v>
      </c>
      <c r="W22" s="18">
        <v>23</v>
      </c>
      <c r="X22" s="19">
        <v>39</v>
      </c>
      <c r="Y22" s="20">
        <f t="shared" ref="Y22:Y23" si="5">W22/X22</f>
        <v>0.58974358974358976</v>
      </c>
      <c r="Z22" s="20">
        <f t="shared" ref="Z22:Z23" si="6">IF(Y22&gt;O22,100%,Y22/O22)</f>
        <v>0.73717948717948711</v>
      </c>
      <c r="AA22" s="22">
        <f t="shared" ref="AA22:AA23" si="7">(Z22*E22)</f>
        <v>1.4743589743589743E-2</v>
      </c>
      <c r="AB22" s="18">
        <f t="shared" ref="AB22:AB23" si="8">R22+W22</f>
        <v>30</v>
      </c>
      <c r="AC22" s="19">
        <v>39</v>
      </c>
      <c r="AD22" s="20">
        <f t="shared" ref="AD22:AD23" si="9">AB22/AC22</f>
        <v>0.76923076923076927</v>
      </c>
      <c r="AE22" s="20">
        <f t="shared" ref="AE22:AE23" si="10">IF(AD22&gt;O22,100%,AD22/O22)</f>
        <v>0.96153846153846156</v>
      </c>
      <c r="AF22" s="22">
        <f t="shared" ref="AF22:AF23" si="11">(AE22*E22)</f>
        <v>1.9230769230769232E-2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44.25" customHeight="1" x14ac:dyDescent="0.15">
      <c r="A23" s="105">
        <v>6</v>
      </c>
      <c r="B23" s="105" t="s">
        <v>59</v>
      </c>
      <c r="C23" s="105" t="s">
        <v>45</v>
      </c>
      <c r="D23" s="105" t="s">
        <v>38</v>
      </c>
      <c r="E23" s="120">
        <v>0.02</v>
      </c>
      <c r="F23" s="105" t="s">
        <v>60</v>
      </c>
      <c r="G23" s="121" t="s">
        <v>61</v>
      </c>
      <c r="H23" s="132" t="s">
        <v>62</v>
      </c>
      <c r="I23" s="145" t="s">
        <v>49</v>
      </c>
      <c r="J23" s="145">
        <v>35</v>
      </c>
      <c r="K23" s="145">
        <v>35</v>
      </c>
      <c r="L23" s="133">
        <f t="shared" si="1"/>
        <v>1</v>
      </c>
      <c r="M23" s="132">
        <v>2024</v>
      </c>
      <c r="N23" s="128">
        <v>0.98</v>
      </c>
      <c r="O23" s="128">
        <v>0.9</v>
      </c>
      <c r="P23" s="128">
        <v>0.9</v>
      </c>
      <c r="Q23" s="135">
        <v>0.9</v>
      </c>
      <c r="R23" s="140">
        <v>3</v>
      </c>
      <c r="S23" s="141">
        <v>12</v>
      </c>
      <c r="T23" s="142">
        <f t="shared" si="2"/>
        <v>0.25</v>
      </c>
      <c r="U23" s="128">
        <f t="shared" si="3"/>
        <v>0.27777777777777779</v>
      </c>
      <c r="V23" s="137">
        <f t="shared" si="4"/>
        <v>5.5555555555555558E-3</v>
      </c>
      <c r="W23" s="140">
        <v>3</v>
      </c>
      <c r="X23" s="141">
        <v>12</v>
      </c>
      <c r="Y23" s="128">
        <f t="shared" si="5"/>
        <v>0.25</v>
      </c>
      <c r="Z23" s="128">
        <f t="shared" si="6"/>
        <v>0.27777777777777779</v>
      </c>
      <c r="AA23" s="129">
        <f t="shared" si="7"/>
        <v>5.5555555555555558E-3</v>
      </c>
      <c r="AB23" s="140">
        <f t="shared" si="8"/>
        <v>6</v>
      </c>
      <c r="AC23" s="141">
        <v>12</v>
      </c>
      <c r="AD23" s="128">
        <f t="shared" si="9"/>
        <v>0.5</v>
      </c>
      <c r="AE23" s="128">
        <f t="shared" si="10"/>
        <v>0.55555555555555558</v>
      </c>
      <c r="AF23" s="129">
        <f t="shared" si="11"/>
        <v>1.1111111111111112E-2</v>
      </c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5.75" customHeight="1" x14ac:dyDescent="0.15">
      <c r="A24" s="119"/>
      <c r="B24" s="119"/>
      <c r="C24" s="119"/>
      <c r="D24" s="119"/>
      <c r="E24" s="119"/>
      <c r="F24" s="119"/>
      <c r="G24" s="122"/>
      <c r="H24" s="118"/>
      <c r="I24" s="118"/>
      <c r="J24" s="118"/>
      <c r="K24" s="118"/>
      <c r="L24" s="118"/>
      <c r="M24" s="118"/>
      <c r="N24" s="119"/>
      <c r="O24" s="119"/>
      <c r="P24" s="119"/>
      <c r="Q24" s="139"/>
      <c r="R24" s="131"/>
      <c r="S24" s="119"/>
      <c r="T24" s="143"/>
      <c r="U24" s="119"/>
      <c r="V24" s="122"/>
      <c r="W24" s="131"/>
      <c r="X24" s="119"/>
      <c r="Y24" s="119"/>
      <c r="Z24" s="119"/>
      <c r="AA24" s="122"/>
      <c r="AB24" s="131"/>
      <c r="AC24" s="119"/>
      <c r="AD24" s="119"/>
      <c r="AE24" s="119"/>
      <c r="AF24" s="12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customHeight="1" x14ac:dyDescent="0.15">
      <c r="A25" s="106"/>
      <c r="B25" s="106"/>
      <c r="C25" s="106"/>
      <c r="D25" s="106"/>
      <c r="E25" s="106"/>
      <c r="F25" s="106"/>
      <c r="G25" s="123"/>
      <c r="H25" s="103"/>
      <c r="I25" s="103"/>
      <c r="J25" s="103"/>
      <c r="K25" s="103"/>
      <c r="L25" s="103"/>
      <c r="M25" s="103"/>
      <c r="N25" s="106"/>
      <c r="O25" s="106"/>
      <c r="P25" s="106"/>
      <c r="Q25" s="136"/>
      <c r="R25" s="126"/>
      <c r="S25" s="106"/>
      <c r="T25" s="111"/>
      <c r="U25" s="106"/>
      <c r="V25" s="123"/>
      <c r="W25" s="126"/>
      <c r="X25" s="106"/>
      <c r="Y25" s="106"/>
      <c r="Z25" s="106"/>
      <c r="AA25" s="123"/>
      <c r="AB25" s="126"/>
      <c r="AC25" s="106"/>
      <c r="AD25" s="106"/>
      <c r="AE25" s="106"/>
      <c r="AF25" s="123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51.75" customHeight="1" x14ac:dyDescent="0.15">
      <c r="A26" s="105">
        <v>7</v>
      </c>
      <c r="B26" s="105" t="s">
        <v>63</v>
      </c>
      <c r="C26" s="105" t="s">
        <v>64</v>
      </c>
      <c r="D26" s="105" t="s">
        <v>38</v>
      </c>
      <c r="E26" s="120">
        <v>1.4999999999999999E-2</v>
      </c>
      <c r="F26" s="105" t="s">
        <v>65</v>
      </c>
      <c r="G26" s="121" t="s">
        <v>66</v>
      </c>
      <c r="H26" s="132" t="s">
        <v>67</v>
      </c>
      <c r="I26" s="132" t="s">
        <v>49</v>
      </c>
      <c r="J26" s="132">
        <v>107</v>
      </c>
      <c r="K26" s="132">
        <v>107</v>
      </c>
      <c r="L26" s="133">
        <f>J26/K26</f>
        <v>1</v>
      </c>
      <c r="M26" s="132">
        <v>2024</v>
      </c>
      <c r="N26" s="128">
        <v>0.94</v>
      </c>
      <c r="O26" s="128">
        <v>0.95</v>
      </c>
      <c r="P26" s="128">
        <v>0.95</v>
      </c>
      <c r="Q26" s="135">
        <v>0.95</v>
      </c>
      <c r="R26" s="140">
        <v>26</v>
      </c>
      <c r="S26" s="141">
        <v>125</v>
      </c>
      <c r="T26" s="142">
        <f>R26/S26</f>
        <v>0.20799999999999999</v>
      </c>
      <c r="U26" s="128">
        <f>IF(T26&gt;O26,100%,T26/O26)</f>
        <v>0.21894736842105264</v>
      </c>
      <c r="V26" s="137">
        <f>(U26*E26)</f>
        <v>3.2842105263157896E-3</v>
      </c>
      <c r="W26" s="140">
        <v>37</v>
      </c>
      <c r="X26" s="141">
        <v>125</v>
      </c>
      <c r="Y26" s="128">
        <f>W26/X26</f>
        <v>0.29599999999999999</v>
      </c>
      <c r="Z26" s="128">
        <f>IF(Y26&gt;O26,100%,Y26/O26)</f>
        <v>0.31157894736842107</v>
      </c>
      <c r="AA26" s="129">
        <f>(Z26*E26)</f>
        <v>4.673684210526316E-3</v>
      </c>
      <c r="AB26" s="140">
        <f>R26+W26</f>
        <v>63</v>
      </c>
      <c r="AC26" s="141">
        <v>125</v>
      </c>
      <c r="AD26" s="128">
        <f>AB26/AC26</f>
        <v>0.504</v>
      </c>
      <c r="AE26" s="128">
        <f>IF(AD26&gt;O26,100%,AD26/O26)</f>
        <v>0.53052631578947373</v>
      </c>
      <c r="AF26" s="129">
        <f>(AE26*E26)</f>
        <v>7.9578947368421065E-3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93" customHeight="1" x14ac:dyDescent="0.15">
      <c r="A27" s="157"/>
      <c r="B27" s="157"/>
      <c r="C27" s="157"/>
      <c r="D27" s="157"/>
      <c r="E27" s="157"/>
      <c r="F27" s="157"/>
      <c r="G27" s="123"/>
      <c r="H27" s="103"/>
      <c r="I27" s="103"/>
      <c r="J27" s="103"/>
      <c r="K27" s="103"/>
      <c r="L27" s="103"/>
      <c r="M27" s="103"/>
      <c r="N27" s="157"/>
      <c r="O27" s="157"/>
      <c r="P27" s="157"/>
      <c r="Q27" s="158"/>
      <c r="R27" s="126"/>
      <c r="S27" s="106"/>
      <c r="T27" s="111"/>
      <c r="U27" s="106"/>
      <c r="V27" s="123"/>
      <c r="W27" s="126"/>
      <c r="X27" s="106"/>
      <c r="Y27" s="106"/>
      <c r="Z27" s="106"/>
      <c r="AA27" s="123"/>
      <c r="AB27" s="126"/>
      <c r="AC27" s="106"/>
      <c r="AD27" s="106"/>
      <c r="AE27" s="106"/>
      <c r="AF27" s="123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53.25" customHeight="1" x14ac:dyDescent="0.15">
      <c r="A28" s="105">
        <v>8</v>
      </c>
      <c r="B28" s="105" t="s">
        <v>68</v>
      </c>
      <c r="C28" s="105" t="s">
        <v>69</v>
      </c>
      <c r="D28" s="105" t="s">
        <v>38</v>
      </c>
      <c r="E28" s="120">
        <v>1.4999999999999999E-2</v>
      </c>
      <c r="F28" s="105" t="s">
        <v>69</v>
      </c>
      <c r="G28" s="121" t="s">
        <v>70</v>
      </c>
      <c r="H28" s="132" t="s">
        <v>67</v>
      </c>
      <c r="I28" s="132" t="s">
        <v>49</v>
      </c>
      <c r="J28" s="132">
        <v>16</v>
      </c>
      <c r="K28" s="132">
        <v>16</v>
      </c>
      <c r="L28" s="151">
        <v>1</v>
      </c>
      <c r="M28" s="132">
        <v>2024</v>
      </c>
      <c r="N28" s="128">
        <v>0.85</v>
      </c>
      <c r="O28" s="128">
        <v>0.95</v>
      </c>
      <c r="P28" s="128">
        <v>0.95</v>
      </c>
      <c r="Q28" s="135">
        <v>0.95</v>
      </c>
      <c r="R28" s="140">
        <v>4</v>
      </c>
      <c r="S28" s="141">
        <v>16</v>
      </c>
      <c r="T28" s="142">
        <f>R28/S28</f>
        <v>0.25</v>
      </c>
      <c r="U28" s="128">
        <f>IF(T28&gt;O28,100%,T28/O28)</f>
        <v>0.26315789473684209</v>
      </c>
      <c r="V28" s="137">
        <f>(U28*E28)</f>
        <v>3.9473684210526308E-3</v>
      </c>
      <c r="W28" s="140">
        <v>8</v>
      </c>
      <c r="X28" s="141">
        <v>16</v>
      </c>
      <c r="Y28" s="128">
        <f>W28/X28</f>
        <v>0.5</v>
      </c>
      <c r="Z28" s="128">
        <f>IF(Y28&gt;O28,100%,Y28/O28)</f>
        <v>0.52631578947368418</v>
      </c>
      <c r="AA28" s="129">
        <f>(Z28*E28)</f>
        <v>7.8947368421052617E-3</v>
      </c>
      <c r="AB28" s="140">
        <f>R28+W28</f>
        <v>12</v>
      </c>
      <c r="AC28" s="141">
        <f>+S28+X28</f>
        <v>32</v>
      </c>
      <c r="AD28" s="128">
        <f>AB28/AC28</f>
        <v>0.375</v>
      </c>
      <c r="AE28" s="128">
        <f>IF(AD28&gt;O28,100%,AD28/O28)</f>
        <v>0.39473684210526316</v>
      </c>
      <c r="AF28" s="129">
        <f>(AE28*E28)</f>
        <v>5.9210526315789476E-3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56.25" customHeight="1" thickBot="1" x14ac:dyDescent="0.2">
      <c r="A29" s="106"/>
      <c r="B29" s="106"/>
      <c r="C29" s="106"/>
      <c r="D29" s="106"/>
      <c r="E29" s="106"/>
      <c r="F29" s="106"/>
      <c r="G29" s="149"/>
      <c r="H29" s="150"/>
      <c r="I29" s="150"/>
      <c r="J29" s="150"/>
      <c r="K29" s="150"/>
      <c r="L29" s="150"/>
      <c r="M29" s="150"/>
      <c r="N29" s="106"/>
      <c r="O29" s="106"/>
      <c r="P29" s="106"/>
      <c r="Q29" s="136"/>
      <c r="R29" s="152"/>
      <c r="S29" s="153"/>
      <c r="T29" s="154"/>
      <c r="U29" s="153"/>
      <c r="V29" s="149"/>
      <c r="W29" s="152"/>
      <c r="X29" s="153"/>
      <c r="Y29" s="153"/>
      <c r="Z29" s="153"/>
      <c r="AA29" s="149"/>
      <c r="AB29" s="152"/>
      <c r="AC29" s="153"/>
      <c r="AD29" s="153"/>
      <c r="AE29" s="153"/>
      <c r="AF29" s="14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4">
        <f>SUM(V12:V29)</f>
        <v>4.5078801169590649E-2</v>
      </c>
      <c r="W31" s="24"/>
      <c r="X31" s="24"/>
      <c r="Y31" s="24"/>
      <c r="Z31" s="24"/>
      <c r="AA31" s="24">
        <f>SUM(AA12:AA29)</f>
        <v>6.2998285306025248E-2</v>
      </c>
      <c r="AB31" s="24"/>
      <c r="AC31" s="24"/>
      <c r="AD31" s="24"/>
      <c r="AE31" s="24"/>
      <c r="AF31" s="24">
        <f>SUM(AF12:AF29)</f>
        <v>7.4477237966711657E-2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5" customHeight="1" x14ac:dyDescent="0.15">
      <c r="A32" s="2"/>
      <c r="B32" s="2"/>
      <c r="C32" s="2"/>
      <c r="D32" s="2"/>
      <c r="E32" s="24">
        <f>SUM(E12:E29)</f>
        <v>0.15000000000000002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15"/>
    <row r="234" spans="1:47" ht="15.75" customHeight="1" x14ac:dyDescent="0.15"/>
    <row r="235" spans="1:47" ht="15.75" customHeight="1" x14ac:dyDescent="0.15"/>
    <row r="236" spans="1:47" ht="15.75" customHeight="1" x14ac:dyDescent="0.15"/>
    <row r="237" spans="1:47" ht="15.75" customHeight="1" x14ac:dyDescent="0.15"/>
    <row r="238" spans="1:47" ht="15.75" customHeight="1" x14ac:dyDescent="0.15"/>
    <row r="239" spans="1:47" ht="15.75" customHeight="1" x14ac:dyDescent="0.15"/>
    <row r="240" spans="1:47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67">
    <mergeCell ref="R14:R16"/>
    <mergeCell ref="S14:S16"/>
    <mergeCell ref="T14:T16"/>
    <mergeCell ref="U14:U16"/>
    <mergeCell ref="V14:V16"/>
    <mergeCell ref="W14:W16"/>
    <mergeCell ref="Z14:Z16"/>
    <mergeCell ref="AA14:AA16"/>
    <mergeCell ref="AB14:AB16"/>
    <mergeCell ref="AC14:AC16"/>
    <mergeCell ref="AD14:AD16"/>
    <mergeCell ref="AE14:AE16"/>
    <mergeCell ref="AF14:AF16"/>
    <mergeCell ref="F6:H6"/>
    <mergeCell ref="I6:AC6"/>
    <mergeCell ref="F7:H7"/>
    <mergeCell ref="I7:AC7"/>
    <mergeCell ref="R8:V8"/>
    <mergeCell ref="W8:AA8"/>
    <mergeCell ref="AB8:AF8"/>
    <mergeCell ref="H9:H11"/>
    <mergeCell ref="I9:I11"/>
    <mergeCell ref="J9:M10"/>
    <mergeCell ref="N9:N11"/>
    <mergeCell ref="O9:O11"/>
    <mergeCell ref="P9:P11"/>
    <mergeCell ref="Q9:Q11"/>
    <mergeCell ref="R9:R11"/>
    <mergeCell ref="S9:S11"/>
    <mergeCell ref="T9:T11"/>
    <mergeCell ref="U9:U11"/>
    <mergeCell ref="V9:V11"/>
    <mergeCell ref="W9:W11"/>
    <mergeCell ref="X9:X11"/>
    <mergeCell ref="Y9:Y11"/>
    <mergeCell ref="Z9:Z11"/>
    <mergeCell ref="F1:Q1"/>
    <mergeCell ref="F2:Q2"/>
    <mergeCell ref="F3:Q3"/>
    <mergeCell ref="F4:H4"/>
    <mergeCell ref="I4:AC4"/>
    <mergeCell ref="F5:H5"/>
    <mergeCell ref="I5:AC5"/>
    <mergeCell ref="AF9:AF11"/>
    <mergeCell ref="A26:A27"/>
    <mergeCell ref="B26:B27"/>
    <mergeCell ref="C26:C27"/>
    <mergeCell ref="D26:D27"/>
    <mergeCell ref="E26:E27"/>
    <mergeCell ref="F26:F27"/>
    <mergeCell ref="G26:G27"/>
    <mergeCell ref="AA9:AA11"/>
    <mergeCell ref="AB9:AB11"/>
    <mergeCell ref="AC9:AC11"/>
    <mergeCell ref="AD9:AD11"/>
    <mergeCell ref="AE9:AE11"/>
    <mergeCell ref="A9:A11"/>
    <mergeCell ref="B9:B11"/>
    <mergeCell ref="C9:C11"/>
    <mergeCell ref="D9:D11"/>
    <mergeCell ref="E9:E11"/>
    <mergeCell ref="F9:F11"/>
    <mergeCell ref="G9:G11"/>
    <mergeCell ref="X14:X16"/>
    <mergeCell ref="Y14:Y16"/>
    <mergeCell ref="Q14:Q16"/>
    <mergeCell ref="Z26:Z27"/>
    <mergeCell ref="AA26:AA27"/>
    <mergeCell ref="AB26:AB27"/>
    <mergeCell ref="AC26:AC27"/>
    <mergeCell ref="AD26:AD27"/>
    <mergeCell ref="AE26:AE27"/>
    <mergeCell ref="AF26:AF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AB28:AB29"/>
    <mergeCell ref="AC28:AC29"/>
    <mergeCell ref="AD28:AD29"/>
    <mergeCell ref="AE28:AE29"/>
    <mergeCell ref="AF28:AF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23:A25"/>
    <mergeCell ref="B23:B25"/>
    <mergeCell ref="C23:C25"/>
    <mergeCell ref="D23:D25"/>
    <mergeCell ref="E23:E25"/>
    <mergeCell ref="F23:F25"/>
    <mergeCell ref="G23:G25"/>
    <mergeCell ref="O19:O21"/>
    <mergeCell ref="P19:P21"/>
    <mergeCell ref="O23:O25"/>
    <mergeCell ref="P23:P25"/>
    <mergeCell ref="H23:H25"/>
    <mergeCell ref="I23:I25"/>
    <mergeCell ref="J23:J25"/>
    <mergeCell ref="K23:K25"/>
    <mergeCell ref="L23:L25"/>
    <mergeCell ref="M23:M25"/>
    <mergeCell ref="N23:N25"/>
    <mergeCell ref="C19:C21"/>
    <mergeCell ref="D19:D21"/>
    <mergeCell ref="E19:E21"/>
    <mergeCell ref="F19:F21"/>
    <mergeCell ref="G19:G21"/>
    <mergeCell ref="Z23:Z25"/>
    <mergeCell ref="AA23:AA25"/>
    <mergeCell ref="AB23:AB25"/>
    <mergeCell ref="AC23:AC25"/>
    <mergeCell ref="AD23:AD25"/>
    <mergeCell ref="AE23:AE25"/>
    <mergeCell ref="AF23:AF25"/>
    <mergeCell ref="X23:X25"/>
    <mergeCell ref="Y23:Y25"/>
    <mergeCell ref="Q23:Q25"/>
    <mergeCell ref="R23:R25"/>
    <mergeCell ref="S23:S25"/>
    <mergeCell ref="T23:T25"/>
    <mergeCell ref="U23:U25"/>
    <mergeCell ref="V23:V25"/>
    <mergeCell ref="W23:W25"/>
    <mergeCell ref="A17:A18"/>
    <mergeCell ref="B17:B18"/>
    <mergeCell ref="C17:C18"/>
    <mergeCell ref="D17:D18"/>
    <mergeCell ref="E17:E18"/>
    <mergeCell ref="F17:F18"/>
    <mergeCell ref="G17:G18"/>
    <mergeCell ref="H19:H21"/>
    <mergeCell ref="I19:I21"/>
    <mergeCell ref="J19:J21"/>
    <mergeCell ref="K19:K21"/>
    <mergeCell ref="L19:L21"/>
    <mergeCell ref="M19:M21"/>
    <mergeCell ref="N19:N21"/>
    <mergeCell ref="A19:A21"/>
    <mergeCell ref="B19:B21"/>
    <mergeCell ref="Q19:Q21"/>
    <mergeCell ref="R19:R21"/>
    <mergeCell ref="Z17:Z18"/>
    <mergeCell ref="AA17:AA18"/>
    <mergeCell ref="AB17:AB18"/>
    <mergeCell ref="AC17:AC18"/>
    <mergeCell ref="AD17:AD18"/>
    <mergeCell ref="AE17:AE18"/>
    <mergeCell ref="AF17:AF18"/>
    <mergeCell ref="S19:S21"/>
    <mergeCell ref="T19:T21"/>
    <mergeCell ref="U19:U21"/>
    <mergeCell ref="V19:V21"/>
    <mergeCell ref="W19:W21"/>
    <mergeCell ref="X19:X21"/>
    <mergeCell ref="Y19:Y21"/>
    <mergeCell ref="Z19:Z21"/>
    <mergeCell ref="AA19:AA21"/>
    <mergeCell ref="AB19:AB21"/>
    <mergeCell ref="AC19:AC21"/>
    <mergeCell ref="AD19:AD21"/>
    <mergeCell ref="AE19:AE21"/>
    <mergeCell ref="AF19:AF21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O14:O16"/>
    <mergeCell ref="P14:P16"/>
    <mergeCell ref="H14:H16"/>
    <mergeCell ref="I14:I16"/>
    <mergeCell ref="J14:J16"/>
    <mergeCell ref="K14:K16"/>
    <mergeCell ref="L14:L16"/>
    <mergeCell ref="M14:M16"/>
    <mergeCell ref="N14:N16"/>
    <mergeCell ref="AA12:AA13"/>
    <mergeCell ref="AB12:AB13"/>
    <mergeCell ref="AC12:AC13"/>
    <mergeCell ref="AD12:AD13"/>
    <mergeCell ref="AE12:AE13"/>
    <mergeCell ref="AF12:AF13"/>
    <mergeCell ref="A14:A16"/>
    <mergeCell ref="B14:B16"/>
    <mergeCell ref="C14:C16"/>
    <mergeCell ref="D14:D16"/>
    <mergeCell ref="E14:E16"/>
    <mergeCell ref="F14:F16"/>
    <mergeCell ref="G14:G16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K13"/>
    <mergeCell ref="L12:L13"/>
    <mergeCell ref="M12:M13"/>
    <mergeCell ref="N12:N13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" footer="0"/>
  <pageSetup paperSize="5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00"/>
  <sheetViews>
    <sheetView tabSelected="1" topLeftCell="A5" workbookViewId="0">
      <pane xSplit="14" topLeftCell="O1" activePane="topRight" state="frozen"/>
      <selection pane="topRight" activeCell="AS1" sqref="AS1:CS1048576"/>
    </sheetView>
  </sheetViews>
  <sheetFormatPr baseColWidth="10" defaultColWidth="12.6640625" defaultRowHeight="15" customHeight="1" x14ac:dyDescent="0.15"/>
  <cols>
    <col min="1" max="1" width="2.33203125" bestFit="1" customWidth="1"/>
    <col min="2" max="2" width="9" customWidth="1"/>
    <col min="3" max="3" width="20.5" customWidth="1"/>
    <col min="4" max="4" width="7.1640625" customWidth="1"/>
    <col min="5" max="5" width="6" customWidth="1"/>
    <col min="6" max="6" width="15.6640625" customWidth="1"/>
    <col min="7" max="7" width="8" customWidth="1"/>
    <col min="8" max="8" width="11.83203125" customWidth="1"/>
    <col min="9" max="9" width="7.1640625" customWidth="1"/>
    <col min="10" max="10" width="4.33203125" customWidth="1"/>
    <col min="11" max="11" width="4.5" customWidth="1"/>
    <col min="12" max="13" width="4" customWidth="1"/>
    <col min="14" max="14" width="5.6640625" customWidth="1"/>
    <col min="15" max="15" width="6.1640625" customWidth="1"/>
    <col min="16" max="16" width="8.83203125" customWidth="1"/>
    <col min="17" max="17" width="13.1640625" customWidth="1"/>
    <col min="18" max="38" width="10.6640625" customWidth="1"/>
    <col min="39" max="39" width="14.6640625" customWidth="1"/>
    <col min="40" max="44" width="10.6640625" customWidth="1"/>
  </cols>
  <sheetData>
    <row r="1" spans="1:50" ht="14" x14ac:dyDescent="0.15">
      <c r="A1" s="1"/>
      <c r="B1" s="2"/>
      <c r="C1" s="2"/>
      <c r="D1" s="2"/>
      <c r="E1" s="2"/>
      <c r="F1" s="171" t="s">
        <v>0</v>
      </c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50" ht="14" x14ac:dyDescent="0.15">
      <c r="A2" s="4"/>
      <c r="B2" s="2"/>
      <c r="C2" s="2"/>
      <c r="D2" s="2"/>
      <c r="E2" s="2"/>
      <c r="F2" s="174" t="s">
        <v>1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50" ht="14" x14ac:dyDescent="0.15">
      <c r="A3" s="4"/>
      <c r="B3" s="2"/>
      <c r="C3" s="2"/>
      <c r="D3" s="2"/>
      <c r="E3" s="2"/>
      <c r="F3" s="174" t="s">
        <v>2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50" ht="14" x14ac:dyDescent="0.15">
      <c r="A4" s="4"/>
      <c r="B4" s="2"/>
      <c r="C4" s="2"/>
      <c r="D4" s="2"/>
      <c r="E4" s="2"/>
      <c r="F4" s="177" t="s">
        <v>3</v>
      </c>
      <c r="G4" s="178"/>
      <c r="H4" s="179"/>
      <c r="I4" s="180" t="s">
        <v>4</v>
      </c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81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50" ht="14" x14ac:dyDescent="0.15">
      <c r="A5" s="4"/>
      <c r="B5" s="2"/>
      <c r="C5" s="2"/>
      <c r="D5" s="2"/>
      <c r="E5" s="2"/>
      <c r="F5" s="177" t="s">
        <v>5</v>
      </c>
      <c r="G5" s="178"/>
      <c r="H5" s="179"/>
      <c r="I5" s="182">
        <v>277540007501</v>
      </c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1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50" ht="14" x14ac:dyDescent="0.15">
      <c r="A6" s="4"/>
      <c r="B6" s="2"/>
      <c r="C6" s="2"/>
      <c r="D6" s="2"/>
      <c r="E6" s="2"/>
      <c r="F6" s="177" t="s">
        <v>6</v>
      </c>
      <c r="G6" s="178"/>
      <c r="H6" s="179"/>
      <c r="I6" s="180" t="s">
        <v>7</v>
      </c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81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50" thickBot="1" x14ac:dyDescent="0.2">
      <c r="A7" s="6"/>
      <c r="B7" s="2"/>
      <c r="C7" s="2"/>
      <c r="D7" s="2"/>
      <c r="E7" s="2"/>
      <c r="F7" s="184" t="s">
        <v>8</v>
      </c>
      <c r="G7" s="185"/>
      <c r="H7" s="186"/>
      <c r="I7" s="187" t="s">
        <v>9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50" thickBot="1" x14ac:dyDescent="0.2">
      <c r="A8" s="7"/>
      <c r="B8" s="2"/>
      <c r="C8" s="2"/>
      <c r="D8" s="2"/>
      <c r="E8" s="2"/>
      <c r="F8" s="8"/>
      <c r="G8" s="5"/>
      <c r="H8" s="5"/>
      <c r="I8" s="9"/>
      <c r="J8" s="5"/>
      <c r="K8" s="5"/>
      <c r="L8" s="5"/>
      <c r="M8" s="5"/>
      <c r="N8" s="5"/>
      <c r="O8" s="5"/>
      <c r="P8" s="5"/>
      <c r="Q8" s="5"/>
      <c r="R8" s="252" t="s">
        <v>10</v>
      </c>
      <c r="S8" s="190"/>
      <c r="T8" s="190"/>
      <c r="U8" s="190"/>
      <c r="V8" s="190"/>
      <c r="W8" s="190"/>
      <c r="X8" s="190"/>
      <c r="Y8" s="190"/>
      <c r="Z8" s="190"/>
      <c r="AA8" s="190"/>
      <c r="AB8" s="253"/>
      <c r="AC8" s="252" t="s">
        <v>11</v>
      </c>
      <c r="AD8" s="190"/>
      <c r="AE8" s="190"/>
      <c r="AF8" s="190"/>
      <c r="AG8" s="190"/>
      <c r="AH8" s="190"/>
      <c r="AI8" s="190"/>
      <c r="AJ8" s="190"/>
      <c r="AK8" s="190"/>
      <c r="AL8" s="190"/>
      <c r="AM8" s="253"/>
      <c r="AN8" s="254" t="s">
        <v>12</v>
      </c>
      <c r="AO8" s="190"/>
      <c r="AP8" s="190"/>
      <c r="AQ8" s="190"/>
      <c r="AR8" s="255"/>
      <c r="AS8" s="2"/>
      <c r="AT8" s="2"/>
      <c r="AU8" s="2"/>
      <c r="AV8" s="2"/>
      <c r="AW8" s="2"/>
      <c r="AX8" s="2"/>
    </row>
    <row r="9" spans="1:50" ht="18" customHeight="1" x14ac:dyDescent="0.15">
      <c r="A9" s="256" t="s">
        <v>71</v>
      </c>
      <c r="B9" s="256" t="s">
        <v>14</v>
      </c>
      <c r="C9" s="256" t="s">
        <v>15</v>
      </c>
      <c r="D9" s="256" t="s">
        <v>16</v>
      </c>
      <c r="E9" s="256" t="s">
        <v>72</v>
      </c>
      <c r="F9" s="256" t="s">
        <v>18</v>
      </c>
      <c r="G9" s="256" t="s">
        <v>242</v>
      </c>
      <c r="H9" s="256" t="s">
        <v>20</v>
      </c>
      <c r="I9" s="256" t="s">
        <v>21</v>
      </c>
      <c r="J9" s="259" t="s">
        <v>22</v>
      </c>
      <c r="K9" s="260"/>
      <c r="L9" s="260"/>
      <c r="M9" s="261"/>
      <c r="N9" s="288" t="s">
        <v>243</v>
      </c>
      <c r="O9" s="264" t="s">
        <v>24</v>
      </c>
      <c r="P9" s="165" t="s">
        <v>25</v>
      </c>
      <c r="Q9" s="198" t="s">
        <v>26</v>
      </c>
      <c r="R9" s="265" t="s">
        <v>73</v>
      </c>
      <c r="S9" s="192"/>
      <c r="T9" s="240"/>
      <c r="U9" s="266" t="s">
        <v>74</v>
      </c>
      <c r="V9" s="192"/>
      <c r="W9" s="240"/>
      <c r="X9" s="159" t="s">
        <v>27</v>
      </c>
      <c r="Y9" s="159" t="s">
        <v>28</v>
      </c>
      <c r="Z9" s="168" t="s">
        <v>29</v>
      </c>
      <c r="AA9" s="159" t="s">
        <v>30</v>
      </c>
      <c r="AB9" s="160" t="s">
        <v>31</v>
      </c>
      <c r="AC9" s="244" t="s">
        <v>73</v>
      </c>
      <c r="AD9" s="192"/>
      <c r="AE9" s="240"/>
      <c r="AF9" s="239" t="s">
        <v>74</v>
      </c>
      <c r="AG9" s="192"/>
      <c r="AH9" s="240"/>
      <c r="AI9" s="168" t="s">
        <v>27</v>
      </c>
      <c r="AJ9" s="168" t="s">
        <v>28</v>
      </c>
      <c r="AK9" s="168" t="s">
        <v>29</v>
      </c>
      <c r="AL9" s="168" t="s">
        <v>30</v>
      </c>
      <c r="AM9" s="243" t="s">
        <v>31</v>
      </c>
      <c r="AN9" s="162" t="s">
        <v>75</v>
      </c>
      <c r="AO9" s="162" t="s">
        <v>76</v>
      </c>
      <c r="AP9" s="162" t="s">
        <v>29</v>
      </c>
      <c r="AQ9" s="162" t="s">
        <v>30</v>
      </c>
      <c r="AR9" s="169" t="s">
        <v>31</v>
      </c>
      <c r="AS9" s="25"/>
      <c r="AT9" s="25"/>
      <c r="AU9" s="25"/>
      <c r="AV9" s="25"/>
      <c r="AW9" s="25"/>
      <c r="AX9" s="25"/>
    </row>
    <row r="10" spans="1:50" ht="14.25" customHeight="1" x14ac:dyDescent="0.15">
      <c r="A10" s="257"/>
      <c r="B10" s="257"/>
      <c r="C10" s="257"/>
      <c r="D10" s="257"/>
      <c r="E10" s="257"/>
      <c r="F10" s="257"/>
      <c r="G10" s="257"/>
      <c r="H10" s="257"/>
      <c r="I10" s="257"/>
      <c r="J10" s="262"/>
      <c r="K10" s="263"/>
      <c r="L10" s="263"/>
      <c r="M10" s="263"/>
      <c r="N10" s="288"/>
      <c r="O10" s="251"/>
      <c r="P10" s="118"/>
      <c r="Q10" s="167"/>
      <c r="R10" s="194"/>
      <c r="S10" s="195"/>
      <c r="T10" s="242"/>
      <c r="U10" s="241"/>
      <c r="V10" s="195"/>
      <c r="W10" s="242"/>
      <c r="X10" s="119"/>
      <c r="Y10" s="119"/>
      <c r="Z10" s="119"/>
      <c r="AA10" s="119"/>
      <c r="AB10" s="122"/>
      <c r="AC10" s="194"/>
      <c r="AD10" s="195"/>
      <c r="AE10" s="242"/>
      <c r="AF10" s="241"/>
      <c r="AG10" s="195"/>
      <c r="AH10" s="242"/>
      <c r="AI10" s="119"/>
      <c r="AJ10" s="119"/>
      <c r="AK10" s="119"/>
      <c r="AL10" s="119"/>
      <c r="AM10" s="122"/>
      <c r="AN10" s="119"/>
      <c r="AO10" s="119"/>
      <c r="AP10" s="119"/>
      <c r="AQ10" s="119"/>
      <c r="AR10" s="122"/>
      <c r="AS10" s="25"/>
      <c r="AT10" s="25"/>
      <c r="AU10" s="25"/>
      <c r="AV10" s="25"/>
      <c r="AW10" s="25"/>
      <c r="AX10" s="25"/>
    </row>
    <row r="11" spans="1:50" ht="40.5" customHeight="1" thickBot="1" x14ac:dyDescent="0.2">
      <c r="A11" s="258"/>
      <c r="B11" s="258"/>
      <c r="C11" s="258"/>
      <c r="D11" s="258"/>
      <c r="E11" s="258"/>
      <c r="F11" s="258"/>
      <c r="G11" s="258"/>
      <c r="H11" s="258"/>
      <c r="I11" s="258"/>
      <c r="J11" s="100" t="s">
        <v>32</v>
      </c>
      <c r="K11" s="100" t="s">
        <v>33</v>
      </c>
      <c r="L11" s="100" t="s">
        <v>34</v>
      </c>
      <c r="M11" s="100" t="s">
        <v>35</v>
      </c>
      <c r="N11" s="101" t="s">
        <v>244</v>
      </c>
      <c r="O11" s="150"/>
      <c r="P11" s="150"/>
      <c r="Q11" s="199"/>
      <c r="R11" s="26" t="s">
        <v>77</v>
      </c>
      <c r="S11" s="27" t="s">
        <v>78</v>
      </c>
      <c r="T11" s="27" t="s">
        <v>79</v>
      </c>
      <c r="U11" s="27" t="s">
        <v>77</v>
      </c>
      <c r="V11" s="27" t="s">
        <v>78</v>
      </c>
      <c r="W11" s="27" t="s">
        <v>79</v>
      </c>
      <c r="X11" s="153"/>
      <c r="Y11" s="153"/>
      <c r="Z11" s="153"/>
      <c r="AA11" s="153"/>
      <c r="AB11" s="149"/>
      <c r="AC11" s="28" t="s">
        <v>77</v>
      </c>
      <c r="AD11" s="29" t="s">
        <v>78</v>
      </c>
      <c r="AE11" s="29" t="s">
        <v>79</v>
      </c>
      <c r="AF11" s="29" t="s">
        <v>77</v>
      </c>
      <c r="AG11" s="29" t="s">
        <v>78</v>
      </c>
      <c r="AH11" s="29" t="s">
        <v>79</v>
      </c>
      <c r="AI11" s="153"/>
      <c r="AJ11" s="153"/>
      <c r="AK11" s="153"/>
      <c r="AL11" s="153"/>
      <c r="AM11" s="149"/>
      <c r="AN11" s="153"/>
      <c r="AO11" s="153"/>
      <c r="AP11" s="153"/>
      <c r="AQ11" s="153"/>
      <c r="AR11" s="149"/>
      <c r="AS11" s="25"/>
      <c r="AT11" s="25"/>
      <c r="AU11" s="25"/>
      <c r="AV11" s="25"/>
      <c r="AW11" s="25"/>
      <c r="AX11" s="25"/>
    </row>
    <row r="12" spans="1:50" ht="72.75" customHeight="1" x14ac:dyDescent="0.15">
      <c r="A12" s="270">
        <v>1</v>
      </c>
      <c r="B12" s="269" t="s">
        <v>80</v>
      </c>
      <c r="C12" s="269" t="s">
        <v>37</v>
      </c>
      <c r="D12" s="270" t="s">
        <v>81</v>
      </c>
      <c r="E12" s="272">
        <v>0.01</v>
      </c>
      <c r="F12" s="269" t="s">
        <v>82</v>
      </c>
      <c r="G12" s="269" t="s">
        <v>83</v>
      </c>
      <c r="H12" s="269" t="s">
        <v>84</v>
      </c>
      <c r="I12" s="270" t="s">
        <v>49</v>
      </c>
      <c r="J12" s="270">
        <v>5786</v>
      </c>
      <c r="K12" s="270">
        <v>40703</v>
      </c>
      <c r="L12" s="248">
        <f>J12/K12</f>
        <v>0.14215168415104537</v>
      </c>
      <c r="M12" s="270">
        <v>2024</v>
      </c>
      <c r="N12" s="248">
        <v>0.14000000000000001</v>
      </c>
      <c r="O12" s="248">
        <v>0.2</v>
      </c>
      <c r="P12" s="248">
        <v>0.26</v>
      </c>
      <c r="Q12" s="271">
        <v>0.27</v>
      </c>
      <c r="R12" s="267">
        <v>2042</v>
      </c>
      <c r="S12" s="245">
        <v>30488</v>
      </c>
      <c r="T12" s="246">
        <f>R12/S12</f>
        <v>6.6977171346103384E-2</v>
      </c>
      <c r="U12" s="245">
        <v>92</v>
      </c>
      <c r="V12" s="245">
        <v>1572</v>
      </c>
      <c r="W12" s="246">
        <f>U12/V12</f>
        <v>5.8524173027989825E-2</v>
      </c>
      <c r="X12" s="247">
        <f t="shared" ref="X12:Y12" si="0">R12+U12</f>
        <v>2134</v>
      </c>
      <c r="Y12" s="247">
        <f t="shared" si="0"/>
        <v>32060</v>
      </c>
      <c r="Z12" s="246">
        <f>X12/Y12</f>
        <v>6.6562694946974421E-2</v>
      </c>
      <c r="AA12" s="248">
        <f>IF(Z12&gt;O12,100%,Z12/O12)</f>
        <v>0.33281347473487211</v>
      </c>
      <c r="AB12" s="249">
        <f>(AA12*$E$12)</f>
        <v>3.3281347473487211E-3</v>
      </c>
      <c r="AC12" s="267">
        <v>1084</v>
      </c>
      <c r="AD12" s="245">
        <v>28000</v>
      </c>
      <c r="AE12" s="246">
        <f>AC12/AD12</f>
        <v>3.8714285714285715E-2</v>
      </c>
      <c r="AF12" s="245">
        <v>57</v>
      </c>
      <c r="AG12" s="245">
        <v>1500</v>
      </c>
      <c r="AH12" s="246">
        <f>AF12/AG12</f>
        <v>3.7999999999999999E-2</v>
      </c>
      <c r="AI12" s="247">
        <f t="shared" ref="AI12:AJ12" si="1">AC12+AF12</f>
        <v>1141</v>
      </c>
      <c r="AJ12" s="247">
        <f t="shared" si="1"/>
        <v>29500</v>
      </c>
      <c r="AK12" s="246">
        <f>AI12/AJ12</f>
        <v>3.8677966101694918E-2</v>
      </c>
      <c r="AL12" s="248">
        <f>IF(AK12&gt;Q12,100%,AK12/Q12)</f>
        <v>0.14325172630257377</v>
      </c>
      <c r="AM12" s="249">
        <f>(AL12*$E$12)</f>
        <v>1.4325172630257376E-3</v>
      </c>
      <c r="AN12" s="250">
        <f>X12+AI12</f>
        <v>3275</v>
      </c>
      <c r="AO12" s="247">
        <f>+AJ12</f>
        <v>29500</v>
      </c>
      <c r="AP12" s="246">
        <f>AN12/AO12</f>
        <v>0.11101694915254237</v>
      </c>
      <c r="AQ12" s="248">
        <f>IF(AP12&gt;O12,100%,AP12/O12)</f>
        <v>0.55508474576271183</v>
      </c>
      <c r="AR12" s="268">
        <f>(AQ12*E12)</f>
        <v>5.5508474576271187E-3</v>
      </c>
      <c r="AS12" s="30"/>
      <c r="AT12" s="30"/>
      <c r="AU12" s="30"/>
      <c r="AV12" s="30"/>
      <c r="AW12" s="30"/>
      <c r="AX12" s="30"/>
    </row>
    <row r="13" spans="1:50" ht="36" customHeight="1" x14ac:dyDescent="0.15">
      <c r="A13" s="106"/>
      <c r="B13" s="21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36"/>
      <c r="R13" s="126"/>
      <c r="S13" s="106"/>
      <c r="T13" s="106"/>
      <c r="U13" s="106"/>
      <c r="V13" s="106"/>
      <c r="W13" s="106"/>
      <c r="X13" s="106"/>
      <c r="Y13" s="106"/>
      <c r="Z13" s="106"/>
      <c r="AA13" s="106"/>
      <c r="AB13" s="123"/>
      <c r="AC13" s="126"/>
      <c r="AD13" s="106"/>
      <c r="AE13" s="106"/>
      <c r="AF13" s="106"/>
      <c r="AG13" s="106"/>
      <c r="AH13" s="106"/>
      <c r="AI13" s="106"/>
      <c r="AJ13" s="106"/>
      <c r="AK13" s="106"/>
      <c r="AL13" s="106"/>
      <c r="AM13" s="123"/>
      <c r="AN13" s="242"/>
      <c r="AO13" s="106"/>
      <c r="AP13" s="106"/>
      <c r="AQ13" s="106"/>
      <c r="AR13" s="123"/>
      <c r="AS13" s="30"/>
      <c r="AT13" s="30"/>
      <c r="AU13" s="30"/>
      <c r="AV13" s="30"/>
      <c r="AW13" s="30"/>
      <c r="AX13" s="30"/>
    </row>
    <row r="14" spans="1:50" ht="14.25" customHeight="1" x14ac:dyDescent="0.15">
      <c r="A14" s="209">
        <v>2</v>
      </c>
      <c r="B14" s="208" t="s">
        <v>80</v>
      </c>
      <c r="C14" s="208" t="s">
        <v>37</v>
      </c>
      <c r="D14" s="209" t="s">
        <v>81</v>
      </c>
      <c r="E14" s="216">
        <v>0.01</v>
      </c>
      <c r="F14" s="208" t="s">
        <v>85</v>
      </c>
      <c r="G14" s="208" t="s">
        <v>86</v>
      </c>
      <c r="H14" s="208" t="s">
        <v>87</v>
      </c>
      <c r="I14" s="209" t="s">
        <v>49</v>
      </c>
      <c r="J14" s="209">
        <v>265</v>
      </c>
      <c r="K14" s="209">
        <v>2401</v>
      </c>
      <c r="L14" s="200">
        <f>J14/K14</f>
        <v>0.11037067888379842</v>
      </c>
      <c r="M14" s="209">
        <v>2024</v>
      </c>
      <c r="N14" s="200">
        <v>0.11</v>
      </c>
      <c r="O14" s="200">
        <v>0.15</v>
      </c>
      <c r="P14" s="200">
        <v>0.35</v>
      </c>
      <c r="Q14" s="210">
        <v>0.4</v>
      </c>
      <c r="R14" s="213">
        <v>209</v>
      </c>
      <c r="S14" s="209">
        <v>2042</v>
      </c>
      <c r="T14" s="200">
        <f>R14/S14</f>
        <v>0.10235063663075417</v>
      </c>
      <c r="U14" s="213">
        <v>3</v>
      </c>
      <c r="V14" s="209">
        <v>64</v>
      </c>
      <c r="W14" s="200">
        <f>U14/V14</f>
        <v>4.6875E-2</v>
      </c>
      <c r="X14" s="201">
        <f t="shared" ref="X14:Y14" si="2">R14+U14</f>
        <v>212</v>
      </c>
      <c r="Y14" s="201">
        <f t="shared" si="2"/>
        <v>2106</v>
      </c>
      <c r="Z14" s="200">
        <f>X14/Y14</f>
        <v>0.10066476733143399</v>
      </c>
      <c r="AA14" s="200">
        <f>IF(Z14&gt;O14,100%,Z14/O14)</f>
        <v>0.67109844887622661</v>
      </c>
      <c r="AB14" s="202">
        <f>(AA14*$E$14)</f>
        <v>6.7109844887622665E-3</v>
      </c>
      <c r="AC14" s="213">
        <v>143</v>
      </c>
      <c r="AD14" s="209">
        <v>699</v>
      </c>
      <c r="AE14" s="200">
        <f>AC14/AD14</f>
        <v>0.20457796852646637</v>
      </c>
      <c r="AF14" s="213">
        <v>2</v>
      </c>
      <c r="AG14" s="209">
        <v>200</v>
      </c>
      <c r="AH14" s="200">
        <f>AF14/AG14</f>
        <v>0.01</v>
      </c>
      <c r="AI14" s="201">
        <f t="shared" ref="AI14:AJ14" si="3">AC14+AF14</f>
        <v>145</v>
      </c>
      <c r="AJ14" s="201">
        <f t="shared" si="3"/>
        <v>899</v>
      </c>
      <c r="AK14" s="200">
        <f>AI14/AJ14</f>
        <v>0.16129032258064516</v>
      </c>
      <c r="AL14" s="200">
        <f>IF(AK14&gt;Z14,100%,AK14/Z14)</f>
        <v>1</v>
      </c>
      <c r="AM14" s="202">
        <f>(AL14*$E$14)</f>
        <v>0.01</v>
      </c>
      <c r="AN14" s="203">
        <f t="shared" ref="AN14:AO14" si="4">+X14+AI14</f>
        <v>357</v>
      </c>
      <c r="AO14" s="201">
        <f t="shared" si="4"/>
        <v>3005</v>
      </c>
      <c r="AP14" s="200">
        <f>AN14/AO14</f>
        <v>0.11880199667221297</v>
      </c>
      <c r="AQ14" s="200">
        <f>IF(AP14&gt;O14,100%,AP14/O14)</f>
        <v>0.79201331114808649</v>
      </c>
      <c r="AR14" s="206">
        <f>(AQ14*E14)</f>
        <v>7.9201331114808655E-3</v>
      </c>
      <c r="AS14" s="30"/>
      <c r="AT14" s="30"/>
      <c r="AU14" s="30"/>
      <c r="AV14" s="30"/>
      <c r="AW14" s="30"/>
      <c r="AX14" s="30"/>
    </row>
    <row r="15" spans="1:50" ht="14.25" customHeight="1" x14ac:dyDescent="0.15">
      <c r="A15" s="119"/>
      <c r="B15" s="214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39"/>
      <c r="R15" s="131"/>
      <c r="S15" s="119"/>
      <c r="T15" s="119"/>
      <c r="U15" s="131"/>
      <c r="V15" s="119"/>
      <c r="W15" s="119"/>
      <c r="X15" s="119"/>
      <c r="Y15" s="119"/>
      <c r="Z15" s="119"/>
      <c r="AA15" s="119"/>
      <c r="AB15" s="122"/>
      <c r="AC15" s="131"/>
      <c r="AD15" s="119"/>
      <c r="AE15" s="119"/>
      <c r="AF15" s="131"/>
      <c r="AG15" s="119"/>
      <c r="AH15" s="119"/>
      <c r="AI15" s="119"/>
      <c r="AJ15" s="119"/>
      <c r="AK15" s="119"/>
      <c r="AL15" s="119"/>
      <c r="AM15" s="122"/>
      <c r="AN15" s="282"/>
      <c r="AO15" s="119"/>
      <c r="AP15" s="119"/>
      <c r="AQ15" s="119"/>
      <c r="AR15" s="122"/>
      <c r="AS15" s="30"/>
      <c r="AT15" s="30"/>
      <c r="AU15" s="30"/>
      <c r="AV15" s="30"/>
      <c r="AW15" s="30"/>
      <c r="AX15" s="30"/>
    </row>
    <row r="16" spans="1:50" ht="14.25" customHeight="1" x14ac:dyDescent="0.15">
      <c r="A16" s="119"/>
      <c r="B16" s="214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39"/>
      <c r="R16" s="131"/>
      <c r="S16" s="119"/>
      <c r="T16" s="119"/>
      <c r="U16" s="131"/>
      <c r="V16" s="119"/>
      <c r="W16" s="119"/>
      <c r="X16" s="119"/>
      <c r="Y16" s="119"/>
      <c r="Z16" s="119"/>
      <c r="AA16" s="119"/>
      <c r="AB16" s="122"/>
      <c r="AC16" s="131"/>
      <c r="AD16" s="119"/>
      <c r="AE16" s="119"/>
      <c r="AF16" s="131"/>
      <c r="AG16" s="119"/>
      <c r="AH16" s="119"/>
      <c r="AI16" s="119"/>
      <c r="AJ16" s="119"/>
      <c r="AK16" s="119"/>
      <c r="AL16" s="119"/>
      <c r="AM16" s="122"/>
      <c r="AN16" s="282"/>
      <c r="AO16" s="119"/>
      <c r="AP16" s="119"/>
      <c r="AQ16" s="119"/>
      <c r="AR16" s="122"/>
      <c r="AS16" s="30"/>
      <c r="AT16" s="30"/>
      <c r="AU16" s="30"/>
      <c r="AV16" s="30"/>
      <c r="AW16" s="30"/>
      <c r="AX16" s="30"/>
    </row>
    <row r="17" spans="1:50" ht="30.75" customHeight="1" x14ac:dyDescent="0.15">
      <c r="A17" s="106"/>
      <c r="B17" s="21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36"/>
      <c r="R17" s="126"/>
      <c r="S17" s="106"/>
      <c r="T17" s="106"/>
      <c r="U17" s="126"/>
      <c r="V17" s="106"/>
      <c r="W17" s="106"/>
      <c r="X17" s="106"/>
      <c r="Y17" s="106"/>
      <c r="Z17" s="106"/>
      <c r="AA17" s="106"/>
      <c r="AB17" s="123"/>
      <c r="AC17" s="126"/>
      <c r="AD17" s="106"/>
      <c r="AE17" s="106"/>
      <c r="AF17" s="126"/>
      <c r="AG17" s="106"/>
      <c r="AH17" s="106"/>
      <c r="AI17" s="106"/>
      <c r="AJ17" s="106"/>
      <c r="AK17" s="106"/>
      <c r="AL17" s="106"/>
      <c r="AM17" s="123"/>
      <c r="AN17" s="242"/>
      <c r="AO17" s="106"/>
      <c r="AP17" s="106"/>
      <c r="AQ17" s="106"/>
      <c r="AR17" s="123"/>
      <c r="AS17" s="30"/>
      <c r="AT17" s="30"/>
      <c r="AU17" s="30"/>
      <c r="AV17" s="30"/>
      <c r="AW17" s="30"/>
      <c r="AX17" s="30"/>
    </row>
    <row r="18" spans="1:50" ht="51" customHeight="1" x14ac:dyDescent="0.15">
      <c r="A18" s="209">
        <v>3</v>
      </c>
      <c r="B18" s="208" t="s">
        <v>80</v>
      </c>
      <c r="C18" s="208" t="s">
        <v>37</v>
      </c>
      <c r="D18" s="209" t="s">
        <v>81</v>
      </c>
      <c r="E18" s="216">
        <v>0.01</v>
      </c>
      <c r="F18" s="208" t="s">
        <v>88</v>
      </c>
      <c r="G18" s="208" t="s">
        <v>89</v>
      </c>
      <c r="H18" s="208" t="s">
        <v>90</v>
      </c>
      <c r="I18" s="209" t="s">
        <v>49</v>
      </c>
      <c r="J18" s="209">
        <v>1857</v>
      </c>
      <c r="K18" s="209">
        <v>3301</v>
      </c>
      <c r="L18" s="200">
        <f>J18/K18</f>
        <v>0.56255680096940319</v>
      </c>
      <c r="M18" s="209">
        <v>2024</v>
      </c>
      <c r="N18" s="200">
        <v>0.14000000000000001</v>
      </c>
      <c r="O18" s="200">
        <v>0.51</v>
      </c>
      <c r="P18" s="200">
        <v>0.1</v>
      </c>
      <c r="Q18" s="210">
        <v>0.08</v>
      </c>
      <c r="R18" s="213">
        <v>214</v>
      </c>
      <c r="S18" s="209">
        <v>428</v>
      </c>
      <c r="T18" s="200">
        <f>R18/S18</f>
        <v>0.5</v>
      </c>
      <c r="U18" s="209">
        <v>13</v>
      </c>
      <c r="V18" s="209">
        <v>13</v>
      </c>
      <c r="W18" s="200">
        <f>U18/V18</f>
        <v>1</v>
      </c>
      <c r="X18" s="201">
        <f t="shared" ref="X18:Y18" si="5">R18+U18</f>
        <v>227</v>
      </c>
      <c r="Y18" s="201">
        <f t="shared" si="5"/>
        <v>441</v>
      </c>
      <c r="Z18" s="200">
        <f>X18/Y18</f>
        <v>0.51473922902494329</v>
      </c>
      <c r="AA18" s="200">
        <f>IF(Z18&gt;O18,100%,Z18/O18)</f>
        <v>1</v>
      </c>
      <c r="AB18" s="202">
        <f>(AA18*$E$18)</f>
        <v>0.01</v>
      </c>
      <c r="AC18" s="213">
        <v>314</v>
      </c>
      <c r="AD18" s="209">
        <v>379</v>
      </c>
      <c r="AE18" s="200">
        <f>AC18/AD18</f>
        <v>0.82849604221635886</v>
      </c>
      <c r="AF18" s="209">
        <v>16</v>
      </c>
      <c r="AG18" s="209">
        <v>24</v>
      </c>
      <c r="AH18" s="200">
        <f>AF18/AG18</f>
        <v>0.66666666666666663</v>
      </c>
      <c r="AI18" s="201">
        <f t="shared" ref="AI18:AJ18" si="6">AC18+AF18</f>
        <v>330</v>
      </c>
      <c r="AJ18" s="201">
        <f t="shared" si="6"/>
        <v>403</v>
      </c>
      <c r="AK18" s="200">
        <f>AI18/AJ18</f>
        <v>0.81885856079404462</v>
      </c>
      <c r="AL18" s="200">
        <f>IF(AK18&gt;Z18,100%,AK18/Z18)</f>
        <v>1</v>
      </c>
      <c r="AM18" s="202">
        <f>(AL18*$E$18)</f>
        <v>0.01</v>
      </c>
      <c r="AN18" s="203">
        <f t="shared" ref="AN18:AO18" si="7">+X18+AI18</f>
        <v>557</v>
      </c>
      <c r="AO18" s="201">
        <f t="shared" si="7"/>
        <v>844</v>
      </c>
      <c r="AP18" s="200">
        <f>AN18/AO18</f>
        <v>0.65995260663507105</v>
      </c>
      <c r="AQ18" s="200">
        <f>IF(AP18&gt;O18,100%,AP18/O18)</f>
        <v>1</v>
      </c>
      <c r="AR18" s="206">
        <f>(AQ18*E18)</f>
        <v>0.01</v>
      </c>
      <c r="AS18" s="30"/>
      <c r="AT18" s="30"/>
      <c r="AU18" s="30"/>
      <c r="AV18" s="30"/>
      <c r="AW18" s="30"/>
      <c r="AX18" s="30"/>
    </row>
    <row r="19" spans="1:50" ht="42.75" customHeight="1" x14ac:dyDescent="0.15">
      <c r="A19" s="119"/>
      <c r="B19" s="214"/>
      <c r="C19" s="119"/>
      <c r="D19" s="119"/>
      <c r="E19" s="119"/>
      <c r="F19" s="119"/>
      <c r="G19" s="119"/>
      <c r="H19" s="143"/>
      <c r="I19" s="143"/>
      <c r="J19" s="143"/>
      <c r="K19" s="143"/>
      <c r="L19" s="143"/>
      <c r="M19" s="143"/>
      <c r="N19" s="143"/>
      <c r="O19" s="143"/>
      <c r="P19" s="143"/>
      <c r="Q19" s="211"/>
      <c r="R19" s="147"/>
      <c r="S19" s="143"/>
      <c r="T19" s="143"/>
      <c r="U19" s="143"/>
      <c r="V19" s="143"/>
      <c r="W19" s="143"/>
      <c r="X19" s="143"/>
      <c r="Y19" s="143"/>
      <c r="Z19" s="143"/>
      <c r="AA19" s="143"/>
      <c r="AB19" s="148"/>
      <c r="AC19" s="147"/>
      <c r="AD19" s="143"/>
      <c r="AE19" s="143"/>
      <c r="AF19" s="143"/>
      <c r="AG19" s="143"/>
      <c r="AH19" s="143"/>
      <c r="AI19" s="143"/>
      <c r="AJ19" s="143"/>
      <c r="AK19" s="143"/>
      <c r="AL19" s="143"/>
      <c r="AM19" s="148"/>
      <c r="AN19" s="204"/>
      <c r="AO19" s="143"/>
      <c r="AP19" s="143"/>
      <c r="AQ19" s="143"/>
      <c r="AR19" s="148"/>
      <c r="AS19" s="30"/>
      <c r="AT19" s="30"/>
      <c r="AU19" s="30"/>
      <c r="AV19" s="30"/>
      <c r="AW19" s="30"/>
      <c r="AX19" s="30"/>
    </row>
    <row r="20" spans="1:50" ht="14.25" hidden="1" customHeight="1" x14ac:dyDescent="0.15">
      <c r="A20" s="106"/>
      <c r="B20" s="215"/>
      <c r="C20" s="106"/>
      <c r="D20" s="106"/>
      <c r="E20" s="106"/>
      <c r="F20" s="106"/>
      <c r="G20" s="106"/>
      <c r="H20" s="111"/>
      <c r="I20" s="111"/>
      <c r="J20" s="111"/>
      <c r="K20" s="111"/>
      <c r="L20" s="111"/>
      <c r="M20" s="111"/>
      <c r="N20" s="111"/>
      <c r="O20" s="111"/>
      <c r="P20" s="111"/>
      <c r="Q20" s="212"/>
      <c r="R20" s="115"/>
      <c r="S20" s="111"/>
      <c r="T20" s="111"/>
      <c r="U20" s="111"/>
      <c r="V20" s="111"/>
      <c r="W20" s="111"/>
      <c r="X20" s="111"/>
      <c r="Y20" s="111"/>
      <c r="Z20" s="111"/>
      <c r="AA20" s="111"/>
      <c r="AB20" s="113"/>
      <c r="AC20" s="115"/>
      <c r="AD20" s="111"/>
      <c r="AE20" s="111"/>
      <c r="AF20" s="111"/>
      <c r="AG20" s="111"/>
      <c r="AH20" s="111"/>
      <c r="AI20" s="111"/>
      <c r="AJ20" s="111"/>
      <c r="AK20" s="111"/>
      <c r="AL20" s="111"/>
      <c r="AM20" s="113"/>
      <c r="AN20" s="205"/>
      <c r="AO20" s="111"/>
      <c r="AP20" s="111"/>
      <c r="AQ20" s="111"/>
      <c r="AR20" s="113"/>
      <c r="AS20" s="30"/>
      <c r="AT20" s="30"/>
      <c r="AU20" s="30"/>
      <c r="AV20" s="30"/>
      <c r="AW20" s="30"/>
      <c r="AX20" s="30"/>
    </row>
    <row r="21" spans="1:50" ht="39" customHeight="1" x14ac:dyDescent="0.15">
      <c r="A21" s="208">
        <v>4</v>
      </c>
      <c r="B21" s="208" t="s">
        <v>91</v>
      </c>
      <c r="C21" s="208" t="s">
        <v>92</v>
      </c>
      <c r="D21" s="208" t="s">
        <v>81</v>
      </c>
      <c r="E21" s="221">
        <v>2.5000000000000001E-2</v>
      </c>
      <c r="F21" s="208" t="s">
        <v>93</v>
      </c>
      <c r="G21" s="208" t="s">
        <v>94</v>
      </c>
      <c r="H21" s="208" t="s">
        <v>95</v>
      </c>
      <c r="I21" s="208" t="s">
        <v>49</v>
      </c>
      <c r="J21" s="208">
        <v>4417</v>
      </c>
      <c r="K21" s="208">
        <v>25103</v>
      </c>
      <c r="L21" s="218">
        <f>J21/K21</f>
        <v>0.17595506513165757</v>
      </c>
      <c r="M21" s="208">
        <v>2024</v>
      </c>
      <c r="N21" s="218">
        <v>0.32</v>
      </c>
      <c r="O21" s="218">
        <v>0.35499999999999998</v>
      </c>
      <c r="P21" s="218">
        <v>0.53</v>
      </c>
      <c r="Q21" s="219">
        <v>0.7</v>
      </c>
      <c r="R21" s="220">
        <v>1099</v>
      </c>
      <c r="S21" s="220">
        <v>12006</v>
      </c>
      <c r="T21" s="200">
        <f>R21/S21</f>
        <v>9.1537564551057798E-2</v>
      </c>
      <c r="U21" s="220">
        <v>135</v>
      </c>
      <c r="V21" s="220">
        <v>898</v>
      </c>
      <c r="W21" s="200">
        <f>U21/V21</f>
        <v>0.15033407572383073</v>
      </c>
      <c r="X21" s="201">
        <f t="shared" ref="X21:Y21" si="8">R21+U21</f>
        <v>1234</v>
      </c>
      <c r="Y21" s="201">
        <f t="shared" si="8"/>
        <v>12904</v>
      </c>
      <c r="Z21" s="200">
        <f>X21/Y21</f>
        <v>9.5629262244265351E-2</v>
      </c>
      <c r="AA21" s="200">
        <f>IF(Z21&gt;O21,100%,Z21/O21)</f>
        <v>0.26937820350497282</v>
      </c>
      <c r="AB21" s="202">
        <f>(AA21*$E$21)</f>
        <v>6.7344550876243213E-3</v>
      </c>
      <c r="AC21" s="220">
        <v>1106</v>
      </c>
      <c r="AD21" s="220">
        <v>12006</v>
      </c>
      <c r="AE21" s="200">
        <f>AC21/AD21</f>
        <v>9.212060636348493E-2</v>
      </c>
      <c r="AF21" s="220">
        <v>103</v>
      </c>
      <c r="AG21" s="220">
        <v>898</v>
      </c>
      <c r="AH21" s="200">
        <f>AF21/AG21</f>
        <v>0.11469933184855234</v>
      </c>
      <c r="AI21" s="201">
        <f t="shared" ref="AI21:AJ21" si="9">AC21+AF21</f>
        <v>1209</v>
      </c>
      <c r="AJ21" s="201">
        <f t="shared" si="9"/>
        <v>12904</v>
      </c>
      <c r="AK21" s="200">
        <f>AI21/AJ21</f>
        <v>9.3691878487290756E-2</v>
      </c>
      <c r="AL21" s="200">
        <f>IF(AK21&gt;Z21,100%,AK21/Z21)</f>
        <v>0.97974068071312792</v>
      </c>
      <c r="AM21" s="202">
        <f>(AL21*$E$21)</f>
        <v>2.44935170178282E-2</v>
      </c>
      <c r="AN21" s="203">
        <f>+X21+AI21</f>
        <v>2443</v>
      </c>
      <c r="AO21" s="201">
        <f>+AJ21</f>
        <v>12904</v>
      </c>
      <c r="AP21" s="200">
        <f>AN21/AO21</f>
        <v>0.18932114073155612</v>
      </c>
      <c r="AQ21" s="200">
        <f>IF(AP21&gt;O21,100%,AP21/O21)</f>
        <v>0.53329898797621444</v>
      </c>
      <c r="AR21" s="206">
        <f>(AQ21*E21)</f>
        <v>1.3332474699405362E-2</v>
      </c>
      <c r="AS21" s="30"/>
      <c r="AT21" s="30"/>
      <c r="AU21" s="30"/>
      <c r="AV21" s="30"/>
      <c r="AW21" s="30"/>
      <c r="AX21" s="30"/>
    </row>
    <row r="22" spans="1:50" ht="60" customHeight="1" x14ac:dyDescent="0.15">
      <c r="A22" s="106"/>
      <c r="B22" s="106"/>
      <c r="C22" s="106"/>
      <c r="D22" s="106"/>
      <c r="E22" s="106"/>
      <c r="F22" s="106"/>
      <c r="G22" s="106"/>
      <c r="H22" s="111"/>
      <c r="I22" s="111"/>
      <c r="J22" s="111"/>
      <c r="K22" s="111"/>
      <c r="L22" s="111"/>
      <c r="M22" s="111"/>
      <c r="N22" s="111"/>
      <c r="O22" s="111"/>
      <c r="P22" s="111"/>
      <c r="Q22" s="212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3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3"/>
      <c r="AN22" s="205"/>
      <c r="AO22" s="111"/>
      <c r="AP22" s="111"/>
      <c r="AQ22" s="111"/>
      <c r="AR22" s="113"/>
      <c r="AS22" s="30"/>
      <c r="AT22" s="30"/>
      <c r="AU22" s="30"/>
      <c r="AV22" s="30"/>
      <c r="AW22" s="30"/>
      <c r="AX22" s="30"/>
    </row>
    <row r="23" spans="1:50" ht="36" customHeight="1" x14ac:dyDescent="0.15">
      <c r="A23" s="208">
        <v>5</v>
      </c>
      <c r="B23" s="208" t="s">
        <v>91</v>
      </c>
      <c r="C23" s="208" t="s">
        <v>92</v>
      </c>
      <c r="D23" s="208" t="s">
        <v>81</v>
      </c>
      <c r="E23" s="221">
        <v>2.5000000000000001E-2</v>
      </c>
      <c r="F23" s="208" t="s">
        <v>96</v>
      </c>
      <c r="G23" s="208" t="s">
        <v>97</v>
      </c>
      <c r="H23" s="208" t="s">
        <v>98</v>
      </c>
      <c r="I23" s="208" t="s">
        <v>49</v>
      </c>
      <c r="J23" s="208">
        <v>561</v>
      </c>
      <c r="K23" s="208">
        <v>4745</v>
      </c>
      <c r="L23" s="218">
        <f>J23/K23</f>
        <v>0.11822971548998946</v>
      </c>
      <c r="M23" s="208">
        <v>2024</v>
      </c>
      <c r="N23" s="218">
        <v>0.32</v>
      </c>
      <c r="O23" s="218">
        <v>0.12</v>
      </c>
      <c r="P23" s="218">
        <v>0.34</v>
      </c>
      <c r="Q23" s="219">
        <v>0.35</v>
      </c>
      <c r="R23" s="222">
        <v>87</v>
      </c>
      <c r="S23" s="220">
        <v>744</v>
      </c>
      <c r="T23" s="218">
        <f>R23/S23</f>
        <v>0.11693548387096774</v>
      </c>
      <c r="U23" s="222">
        <v>6</v>
      </c>
      <c r="V23" s="220">
        <v>80</v>
      </c>
      <c r="W23" s="218">
        <f>U23/V23</f>
        <v>7.4999999999999997E-2</v>
      </c>
      <c r="X23" s="201">
        <f t="shared" ref="X23:Y23" si="10">R23+U23</f>
        <v>93</v>
      </c>
      <c r="Y23" s="201">
        <f t="shared" si="10"/>
        <v>824</v>
      </c>
      <c r="Z23" s="200">
        <f>X23/Y23</f>
        <v>0.11286407766990292</v>
      </c>
      <c r="AA23" s="200">
        <f>IF(Z23&gt;O23,100%,Z23/O23)</f>
        <v>0.94053398058252435</v>
      </c>
      <c r="AB23" s="202">
        <f>(AA23*$E$23)</f>
        <v>2.351334951456311E-2</v>
      </c>
      <c r="AC23" s="222">
        <v>95</v>
      </c>
      <c r="AD23" s="220">
        <v>480</v>
      </c>
      <c r="AE23" s="218">
        <f>AC23/AD23</f>
        <v>0.19791666666666666</v>
      </c>
      <c r="AF23" s="222">
        <v>8</v>
      </c>
      <c r="AG23" s="220">
        <v>31</v>
      </c>
      <c r="AH23" s="218">
        <f>AF23/AG23</f>
        <v>0.25806451612903225</v>
      </c>
      <c r="AI23" s="201">
        <f t="shared" ref="AI23:AJ23" si="11">AC23+AF23</f>
        <v>103</v>
      </c>
      <c r="AJ23" s="201">
        <f t="shared" si="11"/>
        <v>511</v>
      </c>
      <c r="AK23" s="200">
        <f>AI23/AJ23</f>
        <v>0.20156555772994128</v>
      </c>
      <c r="AL23" s="200">
        <f>IF(AK23&gt;Z23,100%,AK23/Z23)</f>
        <v>1</v>
      </c>
      <c r="AM23" s="202">
        <f>(AL23*$E$23)</f>
        <v>2.5000000000000001E-2</v>
      </c>
      <c r="AN23" s="203">
        <f t="shared" ref="AN23:AO23" si="12">+X23+AI23</f>
        <v>196</v>
      </c>
      <c r="AO23" s="201">
        <f t="shared" si="12"/>
        <v>1335</v>
      </c>
      <c r="AP23" s="200">
        <f>AN23/AO23</f>
        <v>0.14681647940074907</v>
      </c>
      <c r="AQ23" s="200">
        <f>IF(AP23&gt;O23,100%,AP23/O23)</f>
        <v>1</v>
      </c>
      <c r="AR23" s="206">
        <f>(AQ23*E23)</f>
        <v>2.5000000000000001E-2</v>
      </c>
      <c r="AS23" s="30"/>
      <c r="AT23" s="30"/>
      <c r="AU23" s="30"/>
      <c r="AV23" s="30"/>
      <c r="AW23" s="30"/>
      <c r="AX23" s="30"/>
    </row>
    <row r="24" spans="1:50" ht="50.25" customHeight="1" x14ac:dyDescent="0.15">
      <c r="A24" s="106"/>
      <c r="B24" s="106"/>
      <c r="C24" s="106"/>
      <c r="D24" s="106"/>
      <c r="E24" s="106"/>
      <c r="F24" s="106"/>
      <c r="G24" s="106"/>
      <c r="H24" s="111"/>
      <c r="I24" s="111"/>
      <c r="J24" s="111"/>
      <c r="K24" s="111"/>
      <c r="L24" s="111"/>
      <c r="M24" s="111"/>
      <c r="N24" s="111"/>
      <c r="O24" s="111"/>
      <c r="P24" s="111"/>
      <c r="Q24" s="212"/>
      <c r="R24" s="115"/>
      <c r="S24" s="111"/>
      <c r="T24" s="111"/>
      <c r="U24" s="115"/>
      <c r="V24" s="111"/>
      <c r="W24" s="111"/>
      <c r="X24" s="111"/>
      <c r="Y24" s="111"/>
      <c r="Z24" s="111"/>
      <c r="AA24" s="111"/>
      <c r="AB24" s="113"/>
      <c r="AC24" s="115"/>
      <c r="AD24" s="111"/>
      <c r="AE24" s="111"/>
      <c r="AF24" s="115"/>
      <c r="AG24" s="111"/>
      <c r="AH24" s="111"/>
      <c r="AI24" s="111"/>
      <c r="AJ24" s="111"/>
      <c r="AK24" s="111"/>
      <c r="AL24" s="111"/>
      <c r="AM24" s="113"/>
      <c r="AN24" s="205"/>
      <c r="AO24" s="111"/>
      <c r="AP24" s="111"/>
      <c r="AQ24" s="111"/>
      <c r="AR24" s="113"/>
      <c r="AS24" s="30"/>
      <c r="AT24" s="30"/>
      <c r="AU24" s="30"/>
      <c r="AV24" s="30"/>
      <c r="AW24" s="30"/>
      <c r="AX24" s="30"/>
    </row>
    <row r="25" spans="1:50" ht="30" customHeight="1" x14ac:dyDescent="0.15">
      <c r="A25" s="208">
        <v>6</v>
      </c>
      <c r="B25" s="208" t="s">
        <v>91</v>
      </c>
      <c r="C25" s="208" t="s">
        <v>92</v>
      </c>
      <c r="D25" s="208" t="s">
        <v>81</v>
      </c>
      <c r="E25" s="221">
        <v>0.04</v>
      </c>
      <c r="F25" s="208" t="s">
        <v>99</v>
      </c>
      <c r="G25" s="208" t="s">
        <v>100</v>
      </c>
      <c r="H25" s="208" t="s">
        <v>101</v>
      </c>
      <c r="I25" s="208" t="s">
        <v>49</v>
      </c>
      <c r="J25" s="208">
        <v>101</v>
      </c>
      <c r="K25" s="208">
        <v>873</v>
      </c>
      <c r="L25" s="218">
        <f>J25/K25</f>
        <v>0.1156930126002291</v>
      </c>
      <c r="M25" s="208">
        <v>2024</v>
      </c>
      <c r="N25" s="218">
        <v>0.4</v>
      </c>
      <c r="O25" s="218">
        <v>0.4</v>
      </c>
      <c r="P25" s="218">
        <v>0.4</v>
      </c>
      <c r="Q25" s="219">
        <v>0.4</v>
      </c>
      <c r="R25" s="217">
        <v>75</v>
      </c>
      <c r="S25" s="217">
        <v>787</v>
      </c>
      <c r="T25" s="218">
        <f>R25/S25</f>
        <v>9.5298602287166453E-2</v>
      </c>
      <c r="U25" s="222">
        <v>2</v>
      </c>
      <c r="V25" s="220">
        <v>18</v>
      </c>
      <c r="W25" s="218">
        <f>U25/V25</f>
        <v>0.1111111111111111</v>
      </c>
      <c r="X25" s="201">
        <f t="shared" ref="X25:Y25" si="13">R25+U25</f>
        <v>77</v>
      </c>
      <c r="Y25" s="201">
        <f t="shared" si="13"/>
        <v>805</v>
      </c>
      <c r="Z25" s="200">
        <f>X25/Y25</f>
        <v>9.5652173913043481E-2</v>
      </c>
      <c r="AA25" s="200">
        <f>IF(Z25&gt;O25,100%,Z25/O25)</f>
        <v>0.2391304347826087</v>
      </c>
      <c r="AB25" s="202">
        <f>(AA25*$E$25)</f>
        <v>9.5652173913043492E-3</v>
      </c>
      <c r="AC25" s="222">
        <v>81</v>
      </c>
      <c r="AD25" s="220">
        <v>845</v>
      </c>
      <c r="AE25" s="218">
        <f>AC25/AD25</f>
        <v>9.5857988165680474E-2</v>
      </c>
      <c r="AF25" s="222">
        <v>3</v>
      </c>
      <c r="AG25" s="220">
        <v>26</v>
      </c>
      <c r="AH25" s="218">
        <f>AF25/AG25</f>
        <v>0.11538461538461539</v>
      </c>
      <c r="AI25" s="201">
        <f t="shared" ref="AI25:AJ25" si="14">AC25+AF25</f>
        <v>84</v>
      </c>
      <c r="AJ25" s="201">
        <f t="shared" si="14"/>
        <v>871</v>
      </c>
      <c r="AK25" s="200">
        <f>AI25/AJ25</f>
        <v>9.6440872560275545E-2</v>
      </c>
      <c r="AL25" s="200">
        <f>IF(AK25&gt;Z25,100%,AK25/Z25)</f>
        <v>1</v>
      </c>
      <c r="AM25" s="202">
        <f>(AL25*$E$25)</f>
        <v>0.04</v>
      </c>
      <c r="AN25" s="203">
        <v>84</v>
      </c>
      <c r="AO25" s="201">
        <v>871</v>
      </c>
      <c r="AP25" s="200">
        <f>AN25/AO25</f>
        <v>9.6440872560275545E-2</v>
      </c>
      <c r="AQ25" s="200">
        <f>IF(AP25&gt;O25,100%,AP25/O25)</f>
        <v>0.24110218140068884</v>
      </c>
      <c r="AR25" s="206">
        <f>(AQ25*E25)</f>
        <v>9.6440872560275542E-3</v>
      </c>
      <c r="AS25" s="30"/>
      <c r="AT25" s="30"/>
      <c r="AU25" s="30"/>
      <c r="AV25" s="30"/>
      <c r="AW25" s="30"/>
      <c r="AX25" s="30"/>
    </row>
    <row r="26" spans="1:50" ht="33.75" customHeight="1" x14ac:dyDescent="0.15">
      <c r="A26" s="106"/>
      <c r="B26" s="106"/>
      <c r="C26" s="106"/>
      <c r="D26" s="106"/>
      <c r="E26" s="106"/>
      <c r="F26" s="106"/>
      <c r="G26" s="106"/>
      <c r="H26" s="111"/>
      <c r="I26" s="111"/>
      <c r="J26" s="111"/>
      <c r="K26" s="111"/>
      <c r="L26" s="111"/>
      <c r="M26" s="111"/>
      <c r="N26" s="111"/>
      <c r="O26" s="111"/>
      <c r="P26" s="111"/>
      <c r="Q26" s="212"/>
      <c r="R26" s="111"/>
      <c r="S26" s="111"/>
      <c r="T26" s="111"/>
      <c r="U26" s="115"/>
      <c r="V26" s="111"/>
      <c r="W26" s="111"/>
      <c r="X26" s="111"/>
      <c r="Y26" s="111"/>
      <c r="Z26" s="111"/>
      <c r="AA26" s="111"/>
      <c r="AB26" s="113"/>
      <c r="AC26" s="115"/>
      <c r="AD26" s="111"/>
      <c r="AE26" s="111"/>
      <c r="AF26" s="115"/>
      <c r="AG26" s="111"/>
      <c r="AH26" s="111"/>
      <c r="AI26" s="111"/>
      <c r="AJ26" s="111"/>
      <c r="AK26" s="111"/>
      <c r="AL26" s="111"/>
      <c r="AM26" s="113"/>
      <c r="AN26" s="205"/>
      <c r="AO26" s="111"/>
      <c r="AP26" s="111"/>
      <c r="AQ26" s="111"/>
      <c r="AR26" s="113"/>
      <c r="AS26" s="30"/>
      <c r="AT26" s="30"/>
      <c r="AU26" s="30"/>
      <c r="AV26" s="30"/>
      <c r="AW26" s="30"/>
      <c r="AX26" s="30"/>
    </row>
    <row r="27" spans="1:50" ht="14.25" customHeight="1" x14ac:dyDescent="0.15">
      <c r="A27" s="208">
        <v>7</v>
      </c>
      <c r="B27" s="208" t="s">
        <v>91</v>
      </c>
      <c r="C27" s="208" t="s">
        <v>92</v>
      </c>
      <c r="D27" s="208" t="s">
        <v>81</v>
      </c>
      <c r="E27" s="221">
        <v>2.5000000000000001E-2</v>
      </c>
      <c r="F27" s="208" t="s">
        <v>102</v>
      </c>
      <c r="G27" s="208" t="s">
        <v>103</v>
      </c>
      <c r="H27" s="208" t="s">
        <v>104</v>
      </c>
      <c r="I27" s="208" t="s">
        <v>49</v>
      </c>
      <c r="J27" s="208">
        <v>9493</v>
      </c>
      <c r="K27" s="208">
        <v>22670</v>
      </c>
      <c r="L27" s="218">
        <f>J27/K27</f>
        <v>0.41874724305249228</v>
      </c>
      <c r="M27" s="208">
        <v>2024</v>
      </c>
      <c r="N27" s="218">
        <v>0.4</v>
      </c>
      <c r="O27" s="218">
        <v>0.52</v>
      </c>
      <c r="P27" s="218">
        <v>0.62</v>
      </c>
      <c r="Q27" s="219">
        <v>0.7</v>
      </c>
      <c r="R27" s="222">
        <v>1599</v>
      </c>
      <c r="S27" s="220">
        <v>12006</v>
      </c>
      <c r="T27" s="218">
        <f>R27/S27</f>
        <v>0.13318340829585207</v>
      </c>
      <c r="U27" s="220">
        <v>119</v>
      </c>
      <c r="V27" s="220">
        <v>899</v>
      </c>
      <c r="W27" s="218">
        <f>U27/V27</f>
        <v>0.13236929922135707</v>
      </c>
      <c r="X27" s="201">
        <f>R27+U27</f>
        <v>1718</v>
      </c>
      <c r="Y27" s="201">
        <v>12904</v>
      </c>
      <c r="Z27" s="200">
        <f>X27/Y27</f>
        <v>0.13313701177929324</v>
      </c>
      <c r="AA27" s="200">
        <f>IF(Z27&gt;O27,100%,Z27/O27)</f>
        <v>0.25603271496017932</v>
      </c>
      <c r="AB27" s="202">
        <f>(AA27*$E$27)</f>
        <v>6.400817874004483E-3</v>
      </c>
      <c r="AC27" s="222">
        <v>1700</v>
      </c>
      <c r="AD27" s="220">
        <v>12006</v>
      </c>
      <c r="AE27" s="218">
        <f>AC27/AD27</f>
        <v>0.14159586873230051</v>
      </c>
      <c r="AF27" s="220">
        <v>121</v>
      </c>
      <c r="AG27" s="220">
        <v>899</v>
      </c>
      <c r="AH27" s="218">
        <f>AF27/AG27</f>
        <v>0.13459399332591768</v>
      </c>
      <c r="AI27" s="201">
        <f>AC27+AF27</f>
        <v>1821</v>
      </c>
      <c r="AJ27" s="201">
        <v>12904</v>
      </c>
      <c r="AK27" s="200">
        <f>AI27/AJ27</f>
        <v>0.14111903285802851</v>
      </c>
      <c r="AL27" s="200">
        <f>IF(AK27&gt;Z27,100%,AK27/Z27)</f>
        <v>1</v>
      </c>
      <c r="AM27" s="202">
        <f>(AL27*$E$27)</f>
        <v>2.5000000000000001E-2</v>
      </c>
      <c r="AN27" s="203">
        <f>+X27+AI27</f>
        <v>3539</v>
      </c>
      <c r="AO27" s="201">
        <f>+AJ27</f>
        <v>12904</v>
      </c>
      <c r="AP27" s="200">
        <f>AN27/AO27</f>
        <v>0.27425604463732178</v>
      </c>
      <c r="AQ27" s="200">
        <f>IF(AP27&gt;O27,100%,AP27/O27)</f>
        <v>0.52741547045638804</v>
      </c>
      <c r="AR27" s="206">
        <f>(AQ27*E27)</f>
        <v>1.3185386761409701E-2</v>
      </c>
      <c r="AS27" s="30"/>
      <c r="AT27" s="30"/>
      <c r="AU27" s="30"/>
      <c r="AV27" s="30"/>
      <c r="AW27" s="30"/>
      <c r="AX27" s="30"/>
    </row>
    <row r="28" spans="1:50" ht="86.25" customHeight="1" x14ac:dyDescent="0.15">
      <c r="A28" s="106"/>
      <c r="B28" s="106"/>
      <c r="C28" s="106"/>
      <c r="D28" s="106"/>
      <c r="E28" s="106"/>
      <c r="F28" s="106"/>
      <c r="G28" s="106"/>
      <c r="H28" s="111"/>
      <c r="I28" s="111"/>
      <c r="J28" s="111"/>
      <c r="K28" s="111"/>
      <c r="L28" s="111"/>
      <c r="M28" s="111"/>
      <c r="N28" s="111"/>
      <c r="O28" s="111"/>
      <c r="P28" s="111"/>
      <c r="Q28" s="212"/>
      <c r="R28" s="115"/>
      <c r="S28" s="111"/>
      <c r="T28" s="111"/>
      <c r="U28" s="111"/>
      <c r="V28" s="111"/>
      <c r="W28" s="111"/>
      <c r="X28" s="111"/>
      <c r="Y28" s="111"/>
      <c r="Z28" s="111"/>
      <c r="AA28" s="111"/>
      <c r="AB28" s="113"/>
      <c r="AC28" s="115"/>
      <c r="AD28" s="111"/>
      <c r="AE28" s="111"/>
      <c r="AF28" s="111"/>
      <c r="AG28" s="111"/>
      <c r="AH28" s="111"/>
      <c r="AI28" s="111"/>
      <c r="AJ28" s="111"/>
      <c r="AK28" s="111"/>
      <c r="AL28" s="111"/>
      <c r="AM28" s="113"/>
      <c r="AN28" s="205"/>
      <c r="AO28" s="111"/>
      <c r="AP28" s="111"/>
      <c r="AQ28" s="111"/>
      <c r="AR28" s="113"/>
      <c r="AS28" s="30"/>
      <c r="AT28" s="30"/>
      <c r="AU28" s="30"/>
      <c r="AV28" s="30"/>
      <c r="AW28" s="30"/>
      <c r="AX28" s="30"/>
    </row>
    <row r="29" spans="1:50" ht="53.25" customHeight="1" x14ac:dyDescent="0.15">
      <c r="A29" s="209">
        <v>8</v>
      </c>
      <c r="B29" s="208" t="s">
        <v>91</v>
      </c>
      <c r="C29" s="208" t="s">
        <v>92</v>
      </c>
      <c r="D29" s="209" t="s">
        <v>81</v>
      </c>
      <c r="E29" s="216">
        <v>2.5000000000000001E-2</v>
      </c>
      <c r="F29" s="208" t="s">
        <v>105</v>
      </c>
      <c r="G29" s="208" t="s">
        <v>106</v>
      </c>
      <c r="H29" s="208" t="s">
        <v>107</v>
      </c>
      <c r="I29" s="209" t="s">
        <v>49</v>
      </c>
      <c r="J29" s="209">
        <v>1550</v>
      </c>
      <c r="K29" s="209">
        <v>4463</v>
      </c>
      <c r="L29" s="200">
        <f>J29/K29</f>
        <v>0.34730002240645308</v>
      </c>
      <c r="M29" s="209">
        <v>2024</v>
      </c>
      <c r="N29" s="200">
        <v>0.35</v>
      </c>
      <c r="O29" s="200">
        <v>0.35</v>
      </c>
      <c r="P29" s="200">
        <v>0.35</v>
      </c>
      <c r="Q29" s="210">
        <v>0.35</v>
      </c>
      <c r="R29" s="222">
        <v>146</v>
      </c>
      <c r="S29" s="222">
        <v>146</v>
      </c>
      <c r="T29" s="218">
        <f>R29/S29</f>
        <v>1</v>
      </c>
      <c r="U29" s="220">
        <v>11</v>
      </c>
      <c r="V29" s="220">
        <v>55</v>
      </c>
      <c r="W29" s="218">
        <f>U29/V29</f>
        <v>0.2</v>
      </c>
      <c r="X29" s="201">
        <f>R29+U29</f>
        <v>157</v>
      </c>
      <c r="Y29" s="201">
        <v>187</v>
      </c>
      <c r="Z29" s="200">
        <f>X29/Y29</f>
        <v>0.83957219251336901</v>
      </c>
      <c r="AA29" s="200">
        <f>IF(Z29&gt;O29,100%,Z29/O29)</f>
        <v>1</v>
      </c>
      <c r="AB29" s="202">
        <f>(AA29*$E$29)</f>
        <v>2.5000000000000001E-2</v>
      </c>
      <c r="AC29" s="222">
        <v>176</v>
      </c>
      <c r="AD29" s="222">
        <v>197</v>
      </c>
      <c r="AE29" s="218">
        <f>AC29/AD29</f>
        <v>0.89340101522842641</v>
      </c>
      <c r="AF29" s="220">
        <v>13</v>
      </c>
      <c r="AG29" s="220">
        <v>33</v>
      </c>
      <c r="AH29" s="218">
        <f>AF29/AG29</f>
        <v>0.39393939393939392</v>
      </c>
      <c r="AI29" s="201">
        <f t="shared" ref="AI29:AJ29" si="15">AC29+AF29</f>
        <v>189</v>
      </c>
      <c r="AJ29" s="201">
        <f t="shared" si="15"/>
        <v>230</v>
      </c>
      <c r="AK29" s="200">
        <f>AI29/AJ29</f>
        <v>0.82173913043478264</v>
      </c>
      <c r="AL29" s="200">
        <f>IF(AK29&gt;Z29,100%,AK29/Z29)</f>
        <v>0.97875934644142892</v>
      </c>
      <c r="AM29" s="202">
        <f>(AL29*$E$29)</f>
        <v>2.4468983661035726E-2</v>
      </c>
      <c r="AN29" s="203">
        <f t="shared" ref="AN29:AO29" si="16">+X29+AI29</f>
        <v>346</v>
      </c>
      <c r="AO29" s="201">
        <f t="shared" si="16"/>
        <v>417</v>
      </c>
      <c r="AP29" s="200">
        <f>AN29/AO29</f>
        <v>0.82973621103117501</v>
      </c>
      <c r="AQ29" s="200">
        <f>IF(AP29&gt;O29,100%,AP29/O29)</f>
        <v>1</v>
      </c>
      <c r="AR29" s="206">
        <f>(AQ29*E29)</f>
        <v>2.5000000000000001E-2</v>
      </c>
      <c r="AS29" s="30"/>
      <c r="AT29" s="30"/>
      <c r="AU29" s="30"/>
      <c r="AV29" s="30"/>
      <c r="AW29" s="30"/>
      <c r="AX29" s="30"/>
    </row>
    <row r="30" spans="1:50" ht="53.25" customHeight="1" x14ac:dyDescent="0.15">
      <c r="A30" s="106"/>
      <c r="B30" s="215"/>
      <c r="C30" s="106"/>
      <c r="D30" s="106"/>
      <c r="E30" s="106"/>
      <c r="F30" s="106"/>
      <c r="G30" s="106"/>
      <c r="H30" s="111"/>
      <c r="I30" s="111"/>
      <c r="J30" s="111"/>
      <c r="K30" s="111"/>
      <c r="L30" s="111"/>
      <c r="M30" s="111"/>
      <c r="N30" s="111"/>
      <c r="O30" s="111"/>
      <c r="P30" s="111"/>
      <c r="Q30" s="212"/>
      <c r="R30" s="115"/>
      <c r="S30" s="115"/>
      <c r="T30" s="111"/>
      <c r="U30" s="111"/>
      <c r="V30" s="111"/>
      <c r="W30" s="111"/>
      <c r="X30" s="111"/>
      <c r="Y30" s="111"/>
      <c r="Z30" s="111"/>
      <c r="AA30" s="111"/>
      <c r="AB30" s="113"/>
      <c r="AC30" s="115"/>
      <c r="AD30" s="115"/>
      <c r="AE30" s="111"/>
      <c r="AF30" s="111"/>
      <c r="AG30" s="111"/>
      <c r="AH30" s="111"/>
      <c r="AI30" s="111"/>
      <c r="AJ30" s="111"/>
      <c r="AK30" s="111"/>
      <c r="AL30" s="111"/>
      <c r="AM30" s="113"/>
      <c r="AN30" s="205"/>
      <c r="AO30" s="111"/>
      <c r="AP30" s="111"/>
      <c r="AQ30" s="111"/>
      <c r="AR30" s="113"/>
      <c r="AS30" s="30"/>
      <c r="AT30" s="30"/>
      <c r="AU30" s="30"/>
      <c r="AV30" s="30"/>
      <c r="AW30" s="30"/>
      <c r="AX30" s="30"/>
    </row>
    <row r="31" spans="1:50" ht="26.25" customHeight="1" x14ac:dyDescent="0.15">
      <c r="A31" s="208">
        <v>9</v>
      </c>
      <c r="B31" s="208" t="s">
        <v>91</v>
      </c>
      <c r="C31" s="208" t="s">
        <v>92</v>
      </c>
      <c r="D31" s="208" t="s">
        <v>81</v>
      </c>
      <c r="E31" s="221">
        <v>0.04</v>
      </c>
      <c r="F31" s="208" t="s">
        <v>108</v>
      </c>
      <c r="G31" s="208" t="s">
        <v>109</v>
      </c>
      <c r="H31" s="208" t="s">
        <v>110</v>
      </c>
      <c r="I31" s="208" t="s">
        <v>49</v>
      </c>
      <c r="J31" s="208">
        <v>6000</v>
      </c>
      <c r="K31" s="208">
        <v>6615</v>
      </c>
      <c r="L31" s="218">
        <f>J31/K31</f>
        <v>0.90702947845804993</v>
      </c>
      <c r="M31" s="208">
        <v>2024</v>
      </c>
      <c r="N31" s="218">
        <v>0.85</v>
      </c>
      <c r="O31" s="218">
        <v>0.85</v>
      </c>
      <c r="P31" s="218">
        <v>0.85</v>
      </c>
      <c r="Q31" s="219">
        <v>0.85</v>
      </c>
      <c r="R31" s="222">
        <v>1570</v>
      </c>
      <c r="S31" s="222">
        <v>1848</v>
      </c>
      <c r="T31" s="218">
        <f>R31/S31</f>
        <v>0.84956709956709953</v>
      </c>
      <c r="U31" s="220">
        <v>31</v>
      </c>
      <c r="V31" s="220">
        <v>36</v>
      </c>
      <c r="W31" s="218">
        <f>U31/V31</f>
        <v>0.86111111111111116</v>
      </c>
      <c r="X31" s="201">
        <f t="shared" ref="X31:Y31" si="17">R31+U31</f>
        <v>1601</v>
      </c>
      <c r="Y31" s="201">
        <f t="shared" si="17"/>
        <v>1884</v>
      </c>
      <c r="Z31" s="200">
        <f>X31/Y31</f>
        <v>0.8497876857749469</v>
      </c>
      <c r="AA31" s="200">
        <f>IF(Z31&gt;O31,100%,Z31/O31)</f>
        <v>0.99975021855876112</v>
      </c>
      <c r="AB31" s="202">
        <f>(AA31*$E$31)</f>
        <v>3.9990008742350446E-2</v>
      </c>
      <c r="AC31" s="222">
        <v>1670</v>
      </c>
      <c r="AD31" s="222">
        <v>1976</v>
      </c>
      <c r="AE31" s="218">
        <f>AC31/AD31</f>
        <v>0.84514170040485825</v>
      </c>
      <c r="AF31" s="220">
        <v>37</v>
      </c>
      <c r="AG31" s="220">
        <v>43</v>
      </c>
      <c r="AH31" s="218">
        <f>AF31/AG31</f>
        <v>0.86046511627906974</v>
      </c>
      <c r="AI31" s="201">
        <f t="shared" ref="AI31:AJ31" si="18">AC31+AF31</f>
        <v>1707</v>
      </c>
      <c r="AJ31" s="201">
        <f t="shared" si="18"/>
        <v>2019</v>
      </c>
      <c r="AK31" s="200">
        <f>AI31/AJ31</f>
        <v>0.84546805349182763</v>
      </c>
      <c r="AL31" s="200">
        <f>IF(AK31&gt;Z31,100%,AK31/Z31)</f>
        <v>0.99491680998038934</v>
      </c>
      <c r="AM31" s="202">
        <f>(AL31*$E$31)</f>
        <v>3.9796672399215575E-2</v>
      </c>
      <c r="AN31" s="203">
        <v>1707</v>
      </c>
      <c r="AO31" s="201">
        <v>2019</v>
      </c>
      <c r="AP31" s="200">
        <f>AN31/AO31</f>
        <v>0.84546805349182763</v>
      </c>
      <c r="AQ31" s="200">
        <f>IF(AP31&gt;O31,100%,AP31/O31)</f>
        <v>0.99466829822567959</v>
      </c>
      <c r="AR31" s="206">
        <f>(AQ31*E31)</f>
        <v>3.9786731929027187E-2</v>
      </c>
      <c r="AS31" s="30"/>
      <c r="AT31" s="30"/>
      <c r="AU31" s="30"/>
      <c r="AV31" s="30"/>
      <c r="AW31" s="30"/>
      <c r="AX31" s="30"/>
    </row>
    <row r="32" spans="1:50" ht="125.25" customHeight="1" x14ac:dyDescent="0.15">
      <c r="A32" s="106"/>
      <c r="B32" s="106"/>
      <c r="C32" s="106"/>
      <c r="D32" s="106"/>
      <c r="E32" s="106"/>
      <c r="F32" s="106"/>
      <c r="G32" s="106"/>
      <c r="H32" s="111"/>
      <c r="I32" s="111"/>
      <c r="J32" s="111"/>
      <c r="K32" s="111"/>
      <c r="L32" s="111"/>
      <c r="M32" s="111"/>
      <c r="N32" s="111"/>
      <c r="O32" s="111"/>
      <c r="P32" s="111"/>
      <c r="Q32" s="212"/>
      <c r="R32" s="115"/>
      <c r="S32" s="115"/>
      <c r="T32" s="111"/>
      <c r="U32" s="111"/>
      <c r="V32" s="111"/>
      <c r="W32" s="111"/>
      <c r="X32" s="111"/>
      <c r="Y32" s="111"/>
      <c r="Z32" s="111"/>
      <c r="AA32" s="111"/>
      <c r="AB32" s="113"/>
      <c r="AC32" s="115"/>
      <c r="AD32" s="115"/>
      <c r="AE32" s="111"/>
      <c r="AF32" s="111"/>
      <c r="AG32" s="111"/>
      <c r="AH32" s="111"/>
      <c r="AI32" s="111"/>
      <c r="AJ32" s="111"/>
      <c r="AK32" s="111"/>
      <c r="AL32" s="111"/>
      <c r="AM32" s="113"/>
      <c r="AN32" s="205"/>
      <c r="AO32" s="111"/>
      <c r="AP32" s="111"/>
      <c r="AQ32" s="111"/>
      <c r="AR32" s="113"/>
      <c r="AS32" s="30"/>
      <c r="AT32" s="30"/>
      <c r="AU32" s="30"/>
      <c r="AV32" s="30"/>
      <c r="AW32" s="30"/>
      <c r="AX32" s="30"/>
    </row>
    <row r="33" spans="1:50" ht="14.25" customHeight="1" x14ac:dyDescent="0.15">
      <c r="A33" s="208">
        <v>10</v>
      </c>
      <c r="B33" s="208" t="s">
        <v>91</v>
      </c>
      <c r="C33" s="208" t="s">
        <v>92</v>
      </c>
      <c r="D33" s="208" t="s">
        <v>81</v>
      </c>
      <c r="E33" s="221">
        <v>1.4999999999999999E-2</v>
      </c>
      <c r="F33" s="208" t="s">
        <v>111</v>
      </c>
      <c r="G33" s="208" t="s">
        <v>112</v>
      </c>
      <c r="H33" s="208" t="s">
        <v>113</v>
      </c>
      <c r="I33" s="208" t="s">
        <v>49</v>
      </c>
      <c r="J33" s="208">
        <v>2481</v>
      </c>
      <c r="K33" s="208">
        <v>5319</v>
      </c>
      <c r="L33" s="218">
        <f>J33/K33</f>
        <v>0.4664410603496898</v>
      </c>
      <c r="M33" s="208">
        <v>2024</v>
      </c>
      <c r="N33" s="218">
        <v>0.51</v>
      </c>
      <c r="O33" s="218">
        <v>0.55000000000000004</v>
      </c>
      <c r="P33" s="218">
        <v>0.63</v>
      </c>
      <c r="Q33" s="219">
        <v>0.7</v>
      </c>
      <c r="R33" s="222">
        <v>10</v>
      </c>
      <c r="S33" s="220">
        <v>50</v>
      </c>
      <c r="T33" s="218">
        <f>R33/S33</f>
        <v>0.2</v>
      </c>
      <c r="U33" s="220">
        <v>2</v>
      </c>
      <c r="V33" s="220">
        <v>10</v>
      </c>
      <c r="W33" s="218">
        <f>U33/V33</f>
        <v>0.2</v>
      </c>
      <c r="X33" s="201">
        <f t="shared" ref="X33:Y33" si="19">R33+U33</f>
        <v>12</v>
      </c>
      <c r="Y33" s="201">
        <f t="shared" si="19"/>
        <v>60</v>
      </c>
      <c r="Z33" s="200">
        <f>X33/Y33</f>
        <v>0.2</v>
      </c>
      <c r="AA33" s="200">
        <f>IF(Z33&gt;O33,100%,Z33/O33)</f>
        <v>0.36363636363636365</v>
      </c>
      <c r="AB33" s="202">
        <f>(AA33*$E$33)</f>
        <v>5.4545454545454541E-3</v>
      </c>
      <c r="AC33" s="222">
        <v>24</v>
      </c>
      <c r="AD33" s="220">
        <v>24</v>
      </c>
      <c r="AE33" s="218">
        <f>AC33/AD33</f>
        <v>1</v>
      </c>
      <c r="AF33" s="220">
        <v>18</v>
      </c>
      <c r="AG33" s="220">
        <v>18</v>
      </c>
      <c r="AH33" s="218">
        <f>AF33/AG33</f>
        <v>1</v>
      </c>
      <c r="AI33" s="201">
        <f t="shared" ref="AI33:AJ33" si="20">AC33+AF33</f>
        <v>42</v>
      </c>
      <c r="AJ33" s="201">
        <f t="shared" si="20"/>
        <v>42</v>
      </c>
      <c r="AK33" s="200">
        <f>AI33/AJ33</f>
        <v>1</v>
      </c>
      <c r="AL33" s="200">
        <f>IF(AK33&gt;Z33,100%,AK33/Z33)</f>
        <v>1</v>
      </c>
      <c r="AM33" s="202">
        <f>(AL33*$E$33)</f>
        <v>1.4999999999999999E-2</v>
      </c>
      <c r="AN33" s="203">
        <f t="shared" ref="AN33:AO33" si="21">+X33+AI33</f>
        <v>54</v>
      </c>
      <c r="AO33" s="201">
        <f t="shared" si="21"/>
        <v>102</v>
      </c>
      <c r="AP33" s="200">
        <f>AN33/AO33</f>
        <v>0.52941176470588236</v>
      </c>
      <c r="AQ33" s="200">
        <f>IF(AP33&gt;O33,100%,AP33/O33)</f>
        <v>0.96256684491978606</v>
      </c>
      <c r="AR33" s="206">
        <f>(AQ33*E33)</f>
        <v>1.443850267379679E-2</v>
      </c>
      <c r="AS33" s="30"/>
      <c r="AT33" s="30"/>
      <c r="AU33" s="30"/>
      <c r="AV33" s="30"/>
      <c r="AW33" s="30"/>
      <c r="AX33" s="30"/>
    </row>
    <row r="34" spans="1:50" ht="126" customHeight="1" x14ac:dyDescent="0.15">
      <c r="A34" s="106"/>
      <c r="B34" s="106"/>
      <c r="C34" s="106"/>
      <c r="D34" s="106"/>
      <c r="E34" s="106"/>
      <c r="F34" s="106"/>
      <c r="G34" s="106"/>
      <c r="H34" s="111"/>
      <c r="I34" s="111"/>
      <c r="J34" s="111"/>
      <c r="K34" s="111"/>
      <c r="L34" s="111"/>
      <c r="M34" s="111"/>
      <c r="N34" s="111"/>
      <c r="O34" s="111"/>
      <c r="P34" s="111"/>
      <c r="Q34" s="212"/>
      <c r="R34" s="115"/>
      <c r="S34" s="111"/>
      <c r="T34" s="111"/>
      <c r="U34" s="111"/>
      <c r="V34" s="111"/>
      <c r="W34" s="111"/>
      <c r="X34" s="111"/>
      <c r="Y34" s="111"/>
      <c r="Z34" s="111"/>
      <c r="AA34" s="111"/>
      <c r="AB34" s="113"/>
      <c r="AC34" s="115"/>
      <c r="AD34" s="111"/>
      <c r="AE34" s="111"/>
      <c r="AF34" s="111"/>
      <c r="AG34" s="111"/>
      <c r="AH34" s="111"/>
      <c r="AI34" s="111"/>
      <c r="AJ34" s="111"/>
      <c r="AK34" s="111"/>
      <c r="AL34" s="111"/>
      <c r="AM34" s="113"/>
      <c r="AN34" s="205"/>
      <c r="AO34" s="111"/>
      <c r="AP34" s="111"/>
      <c r="AQ34" s="111"/>
      <c r="AR34" s="113"/>
      <c r="AS34" s="30"/>
      <c r="AT34" s="30"/>
      <c r="AU34" s="30"/>
      <c r="AV34" s="30"/>
      <c r="AW34" s="30"/>
      <c r="AX34" s="30"/>
    </row>
    <row r="35" spans="1:50" ht="14.25" customHeight="1" x14ac:dyDescent="0.15">
      <c r="A35" s="208">
        <v>11</v>
      </c>
      <c r="B35" s="208" t="s">
        <v>91</v>
      </c>
      <c r="C35" s="208" t="s">
        <v>92</v>
      </c>
      <c r="D35" s="208" t="s">
        <v>81</v>
      </c>
      <c r="E35" s="221">
        <v>0.04</v>
      </c>
      <c r="F35" s="208" t="s">
        <v>114</v>
      </c>
      <c r="G35" s="208" t="s">
        <v>115</v>
      </c>
      <c r="H35" s="208" t="s">
        <v>116</v>
      </c>
      <c r="I35" s="208" t="s">
        <v>49</v>
      </c>
      <c r="J35" s="208">
        <v>102</v>
      </c>
      <c r="K35" s="208">
        <v>1785</v>
      </c>
      <c r="L35" s="218">
        <f>J35/K35</f>
        <v>5.7142857142857141E-2</v>
      </c>
      <c r="M35" s="208">
        <v>2024</v>
      </c>
      <c r="N35" s="218">
        <v>0.35</v>
      </c>
      <c r="O35" s="218">
        <v>0.27</v>
      </c>
      <c r="P35" s="218">
        <v>0.48</v>
      </c>
      <c r="Q35" s="219">
        <v>0.7</v>
      </c>
      <c r="R35" s="222">
        <v>323</v>
      </c>
      <c r="S35" s="220">
        <v>8614</v>
      </c>
      <c r="T35" s="218">
        <f>R35/S35</f>
        <v>3.7497097747852336E-2</v>
      </c>
      <c r="U35" s="220">
        <v>17</v>
      </c>
      <c r="V35" s="220">
        <v>472</v>
      </c>
      <c r="W35" s="218">
        <f>U35/V35</f>
        <v>3.6016949152542374E-2</v>
      </c>
      <c r="X35" s="201">
        <f t="shared" ref="X35:Y35" si="22">R35+U35</f>
        <v>340</v>
      </c>
      <c r="Y35" s="201">
        <f t="shared" si="22"/>
        <v>9086</v>
      </c>
      <c r="Z35" s="200">
        <f>X35/Y35</f>
        <v>3.7420206911732333E-2</v>
      </c>
      <c r="AA35" s="200">
        <f>IF(Z35&gt;O35,100%,Z35/O35)</f>
        <v>0.13859335893234195</v>
      </c>
      <c r="AB35" s="202">
        <f>(AA35*$E$35)</f>
        <v>5.543734357293678E-3</v>
      </c>
      <c r="AC35" s="222">
        <v>279</v>
      </c>
      <c r="AD35" s="220">
        <v>8614</v>
      </c>
      <c r="AE35" s="218">
        <f>AC35/AD35</f>
        <v>3.2389133967959137E-2</v>
      </c>
      <c r="AF35" s="220">
        <v>13</v>
      </c>
      <c r="AG35" s="220">
        <v>472</v>
      </c>
      <c r="AH35" s="218">
        <f>AF35/AG35</f>
        <v>2.7542372881355932E-2</v>
      </c>
      <c r="AI35" s="201">
        <f t="shared" ref="AI35:AJ35" si="23">AC35+AF35</f>
        <v>292</v>
      </c>
      <c r="AJ35" s="201">
        <f t="shared" si="23"/>
        <v>9086</v>
      </c>
      <c r="AK35" s="200">
        <f>AI35/AJ35</f>
        <v>3.2137354171252477E-2</v>
      </c>
      <c r="AL35" s="200">
        <f>IF(AK35&gt;Z35,100%,AK35/Z35)</f>
        <v>0.85882352941176476</v>
      </c>
      <c r="AM35" s="202">
        <f>(AL35*$E$35)</f>
        <v>3.4352941176470593E-2</v>
      </c>
      <c r="AN35" s="203">
        <f>+X35+AI35</f>
        <v>632</v>
      </c>
      <c r="AO35" s="201">
        <f>+AJ35</f>
        <v>9086</v>
      </c>
      <c r="AP35" s="200">
        <f>AN35/AO35</f>
        <v>6.9557561082984817E-2</v>
      </c>
      <c r="AQ35" s="200">
        <f>IF(AP35&gt;O35,100%,AP35/O35)</f>
        <v>0.25762059660364744</v>
      </c>
      <c r="AR35" s="206">
        <f>(AQ35*E35)</f>
        <v>1.0304823864145898E-2</v>
      </c>
      <c r="AS35" s="30"/>
      <c r="AT35" s="30"/>
      <c r="AU35" s="30"/>
      <c r="AV35" s="30"/>
      <c r="AW35" s="30"/>
      <c r="AX35" s="30"/>
    </row>
    <row r="36" spans="1:50" ht="57.75" customHeight="1" x14ac:dyDescent="0.15">
      <c r="A36" s="106"/>
      <c r="B36" s="106"/>
      <c r="C36" s="106"/>
      <c r="D36" s="106"/>
      <c r="E36" s="106"/>
      <c r="F36" s="106"/>
      <c r="G36" s="106"/>
      <c r="H36" s="111"/>
      <c r="I36" s="111"/>
      <c r="J36" s="111"/>
      <c r="K36" s="111"/>
      <c r="L36" s="111"/>
      <c r="M36" s="111"/>
      <c r="N36" s="111"/>
      <c r="O36" s="111"/>
      <c r="P36" s="111"/>
      <c r="Q36" s="212"/>
      <c r="R36" s="115"/>
      <c r="S36" s="111"/>
      <c r="T36" s="111"/>
      <c r="U36" s="111"/>
      <c r="V36" s="111"/>
      <c r="W36" s="111"/>
      <c r="X36" s="111"/>
      <c r="Y36" s="111"/>
      <c r="Z36" s="111"/>
      <c r="AA36" s="111"/>
      <c r="AB36" s="113"/>
      <c r="AC36" s="115"/>
      <c r="AD36" s="111"/>
      <c r="AE36" s="111"/>
      <c r="AF36" s="111"/>
      <c r="AG36" s="111"/>
      <c r="AH36" s="111"/>
      <c r="AI36" s="111"/>
      <c r="AJ36" s="111"/>
      <c r="AK36" s="111"/>
      <c r="AL36" s="111"/>
      <c r="AM36" s="113"/>
      <c r="AN36" s="205"/>
      <c r="AO36" s="111"/>
      <c r="AP36" s="111"/>
      <c r="AQ36" s="111"/>
      <c r="AR36" s="113"/>
      <c r="AS36" s="30"/>
      <c r="AT36" s="30"/>
      <c r="AU36" s="30"/>
      <c r="AV36" s="30"/>
      <c r="AW36" s="30"/>
      <c r="AX36" s="30"/>
    </row>
    <row r="37" spans="1:50" ht="14.25" customHeight="1" x14ac:dyDescent="0.15">
      <c r="A37" s="208">
        <v>12</v>
      </c>
      <c r="B37" s="208" t="s">
        <v>91</v>
      </c>
      <c r="C37" s="208" t="s">
        <v>92</v>
      </c>
      <c r="D37" s="208" t="s">
        <v>81</v>
      </c>
      <c r="E37" s="221">
        <v>0.02</v>
      </c>
      <c r="F37" s="208" t="s">
        <v>117</v>
      </c>
      <c r="G37" s="208" t="s">
        <v>118</v>
      </c>
      <c r="H37" s="208" t="s">
        <v>119</v>
      </c>
      <c r="I37" s="208" t="s">
        <v>49</v>
      </c>
      <c r="J37" s="208">
        <v>1035</v>
      </c>
      <c r="K37" s="208">
        <v>4313</v>
      </c>
      <c r="L37" s="218">
        <f>J37/K37</f>
        <v>0.23997217713888244</v>
      </c>
      <c r="M37" s="208">
        <v>2024</v>
      </c>
      <c r="N37" s="218">
        <v>0.55000000000000004</v>
      </c>
      <c r="O37" s="218">
        <v>0.24</v>
      </c>
      <c r="P37" s="218">
        <v>0.55000000000000004</v>
      </c>
      <c r="Q37" s="219">
        <v>0.55000000000000004</v>
      </c>
      <c r="R37" s="222">
        <v>16</v>
      </c>
      <c r="S37" s="220">
        <v>255</v>
      </c>
      <c r="T37" s="218">
        <f>R37/S37</f>
        <v>6.2745098039215685E-2</v>
      </c>
      <c r="U37" s="220">
        <v>1</v>
      </c>
      <c r="V37" s="220">
        <v>7</v>
      </c>
      <c r="W37" s="218">
        <f>U37/V37</f>
        <v>0.14285714285714285</v>
      </c>
      <c r="X37" s="201">
        <f t="shared" ref="X37:Y37" si="24">R37+U37</f>
        <v>17</v>
      </c>
      <c r="Y37" s="201">
        <f t="shared" si="24"/>
        <v>262</v>
      </c>
      <c r="Z37" s="200">
        <f>X37/Y37</f>
        <v>6.4885496183206104E-2</v>
      </c>
      <c r="AA37" s="200">
        <f>IF(Z37&gt;O37,100%,Z37/O37)</f>
        <v>0.27035623409669213</v>
      </c>
      <c r="AB37" s="202">
        <f>(AA37*$E$37)</f>
        <v>5.4071246819338429E-3</v>
      </c>
      <c r="AC37" s="226">
        <v>204</v>
      </c>
      <c r="AD37" s="220">
        <v>204</v>
      </c>
      <c r="AE37" s="218">
        <f>AC37/AD37</f>
        <v>1</v>
      </c>
      <c r="AF37" s="220">
        <v>8</v>
      </c>
      <c r="AG37" s="220">
        <v>8</v>
      </c>
      <c r="AH37" s="218">
        <f>AF37/AG37</f>
        <v>1</v>
      </c>
      <c r="AI37" s="201">
        <f t="shared" ref="AI37:AJ37" si="25">AC37+AF37</f>
        <v>212</v>
      </c>
      <c r="AJ37" s="201">
        <f t="shared" si="25"/>
        <v>212</v>
      </c>
      <c r="AK37" s="200">
        <f>AI37/AJ37</f>
        <v>1</v>
      </c>
      <c r="AL37" s="200">
        <f>IF(AK37&gt;Z37,100%,AK37/Z37)</f>
        <v>1</v>
      </c>
      <c r="AM37" s="202">
        <f>(AL37*$E$37)</f>
        <v>0.02</v>
      </c>
      <c r="AN37" s="203">
        <f t="shared" ref="AN37:AO37" si="26">+X37+AI37</f>
        <v>229</v>
      </c>
      <c r="AO37" s="201">
        <f t="shared" si="26"/>
        <v>474</v>
      </c>
      <c r="AP37" s="200">
        <f>AN37/AO37</f>
        <v>0.4831223628691983</v>
      </c>
      <c r="AQ37" s="200">
        <f>IF(AP37&gt;O37,100%,AP37/O37)</f>
        <v>1</v>
      </c>
      <c r="AR37" s="206">
        <f>(AQ37*E37)</f>
        <v>0.02</v>
      </c>
      <c r="AS37" s="30"/>
      <c r="AT37" s="30"/>
      <c r="AU37" s="30"/>
      <c r="AV37" s="30"/>
      <c r="AW37" s="30"/>
      <c r="AX37" s="30"/>
    </row>
    <row r="38" spans="1:50" ht="103.5" customHeight="1" x14ac:dyDescent="0.15">
      <c r="A38" s="106"/>
      <c r="B38" s="106"/>
      <c r="C38" s="106"/>
      <c r="D38" s="106"/>
      <c r="E38" s="106"/>
      <c r="F38" s="106"/>
      <c r="G38" s="106"/>
      <c r="H38" s="111"/>
      <c r="I38" s="111"/>
      <c r="J38" s="111"/>
      <c r="K38" s="111"/>
      <c r="L38" s="111"/>
      <c r="M38" s="111"/>
      <c r="N38" s="111"/>
      <c r="O38" s="111"/>
      <c r="P38" s="111"/>
      <c r="Q38" s="212"/>
      <c r="R38" s="115"/>
      <c r="S38" s="111"/>
      <c r="T38" s="111"/>
      <c r="U38" s="111"/>
      <c r="V38" s="111"/>
      <c r="W38" s="111"/>
      <c r="X38" s="111"/>
      <c r="Y38" s="111"/>
      <c r="Z38" s="111"/>
      <c r="AA38" s="111"/>
      <c r="AB38" s="113"/>
      <c r="AC38" s="115"/>
      <c r="AD38" s="111"/>
      <c r="AE38" s="111"/>
      <c r="AF38" s="111"/>
      <c r="AG38" s="111"/>
      <c r="AH38" s="111"/>
      <c r="AI38" s="111"/>
      <c r="AJ38" s="111"/>
      <c r="AK38" s="111"/>
      <c r="AL38" s="111"/>
      <c r="AM38" s="113"/>
      <c r="AN38" s="205"/>
      <c r="AO38" s="111"/>
      <c r="AP38" s="111"/>
      <c r="AQ38" s="111"/>
      <c r="AR38" s="113"/>
      <c r="AS38" s="30"/>
      <c r="AT38" s="30"/>
      <c r="AU38" s="30"/>
      <c r="AV38" s="30"/>
      <c r="AW38" s="30"/>
      <c r="AX38" s="30"/>
    </row>
    <row r="39" spans="1:50" ht="14.25" customHeight="1" x14ac:dyDescent="0.15">
      <c r="A39" s="209">
        <v>13</v>
      </c>
      <c r="B39" s="208" t="s">
        <v>91</v>
      </c>
      <c r="C39" s="208" t="s">
        <v>92</v>
      </c>
      <c r="D39" s="209" t="s">
        <v>81</v>
      </c>
      <c r="E39" s="216">
        <v>0.04</v>
      </c>
      <c r="F39" s="208" t="s">
        <v>120</v>
      </c>
      <c r="G39" s="208" t="s">
        <v>121</v>
      </c>
      <c r="H39" s="208" t="s">
        <v>122</v>
      </c>
      <c r="I39" s="209" t="s">
        <v>49</v>
      </c>
      <c r="J39" s="209">
        <v>461</v>
      </c>
      <c r="K39" s="209">
        <v>20343</v>
      </c>
      <c r="L39" s="200">
        <f>J39/K39</f>
        <v>2.2661357715184585E-2</v>
      </c>
      <c r="M39" s="209">
        <v>2024</v>
      </c>
      <c r="N39" s="200">
        <v>0.2</v>
      </c>
      <c r="O39" s="200">
        <v>0.06</v>
      </c>
      <c r="P39" s="200">
        <v>0.2</v>
      </c>
      <c r="Q39" s="210">
        <v>0.2</v>
      </c>
      <c r="R39" s="222">
        <v>138</v>
      </c>
      <c r="S39" s="220">
        <v>8428</v>
      </c>
      <c r="T39" s="218">
        <f>R39/S39</f>
        <v>1.6373991457047935E-2</v>
      </c>
      <c r="U39" s="220">
        <v>3</v>
      </c>
      <c r="V39" s="220">
        <v>335</v>
      </c>
      <c r="W39" s="218">
        <f>U39/V39</f>
        <v>8.9552238805970154E-3</v>
      </c>
      <c r="X39" s="201">
        <f t="shared" ref="X39:Y39" si="27">R39+U39</f>
        <v>141</v>
      </c>
      <c r="Y39" s="201">
        <f t="shared" si="27"/>
        <v>8763</v>
      </c>
      <c r="Z39" s="200">
        <f>X39/Y39</f>
        <v>1.6090380006846969E-2</v>
      </c>
      <c r="AA39" s="200">
        <f>IF(Z39&gt;O39,100%,Z39/O39)</f>
        <v>0.26817300011411616</v>
      </c>
      <c r="AB39" s="202">
        <f>(AA39*$E$39)</f>
        <v>1.0726920004564646E-2</v>
      </c>
      <c r="AC39" s="222">
        <v>216</v>
      </c>
      <c r="AD39" s="220">
        <v>8428</v>
      </c>
      <c r="AE39" s="218">
        <f>AC39/AD39</f>
        <v>2.5628856193640248E-2</v>
      </c>
      <c r="AF39" s="220">
        <v>6</v>
      </c>
      <c r="AG39" s="220">
        <v>335</v>
      </c>
      <c r="AH39" s="218">
        <f>AF39/AG39</f>
        <v>1.7910447761194031E-2</v>
      </c>
      <c r="AI39" s="201">
        <f t="shared" ref="AI39:AJ39" si="28">AC39+AF39</f>
        <v>222</v>
      </c>
      <c r="AJ39" s="201">
        <f t="shared" si="28"/>
        <v>8763</v>
      </c>
      <c r="AK39" s="200">
        <f>AI39/AJ39</f>
        <v>2.5333789798014379E-2</v>
      </c>
      <c r="AL39" s="200">
        <f>IF(AK39&gt;Z39,100%,AK39/Z39)</f>
        <v>1</v>
      </c>
      <c r="AM39" s="202">
        <f>(AL39*$E$39)</f>
        <v>0.04</v>
      </c>
      <c r="AN39" s="203">
        <f>+X39+AI39</f>
        <v>363</v>
      </c>
      <c r="AO39" s="201">
        <f>+AJ39</f>
        <v>8763</v>
      </c>
      <c r="AP39" s="200">
        <f>AN39/AO39</f>
        <v>4.1424169804861348E-2</v>
      </c>
      <c r="AQ39" s="200">
        <f>IF(AP39&gt;O39,100%,AP39/O39)</f>
        <v>0.69040283008102254</v>
      </c>
      <c r="AR39" s="206">
        <f>(AQ39*E39)</f>
        <v>2.7616113203240901E-2</v>
      </c>
      <c r="AS39" s="30"/>
      <c r="AT39" s="30"/>
      <c r="AU39" s="30"/>
      <c r="AV39" s="30"/>
      <c r="AW39" s="30"/>
      <c r="AX39" s="30"/>
    </row>
    <row r="40" spans="1:50" ht="53.25" customHeight="1" x14ac:dyDescent="0.15">
      <c r="A40" s="106"/>
      <c r="B40" s="106"/>
      <c r="C40" s="106"/>
      <c r="D40" s="106"/>
      <c r="E40" s="106"/>
      <c r="F40" s="106"/>
      <c r="G40" s="106"/>
      <c r="H40" s="111"/>
      <c r="I40" s="111"/>
      <c r="J40" s="111"/>
      <c r="K40" s="111"/>
      <c r="L40" s="111"/>
      <c r="M40" s="111"/>
      <c r="N40" s="111"/>
      <c r="O40" s="111"/>
      <c r="P40" s="111"/>
      <c r="Q40" s="212"/>
      <c r="R40" s="115"/>
      <c r="S40" s="111"/>
      <c r="T40" s="111"/>
      <c r="U40" s="111"/>
      <c r="V40" s="111"/>
      <c r="W40" s="111"/>
      <c r="X40" s="111"/>
      <c r="Y40" s="111"/>
      <c r="Z40" s="111"/>
      <c r="AA40" s="111"/>
      <c r="AB40" s="113"/>
      <c r="AC40" s="115"/>
      <c r="AD40" s="111"/>
      <c r="AE40" s="111"/>
      <c r="AF40" s="111"/>
      <c r="AG40" s="111"/>
      <c r="AH40" s="111"/>
      <c r="AI40" s="111"/>
      <c r="AJ40" s="111"/>
      <c r="AK40" s="111"/>
      <c r="AL40" s="111"/>
      <c r="AM40" s="113"/>
      <c r="AN40" s="205"/>
      <c r="AO40" s="111"/>
      <c r="AP40" s="111"/>
      <c r="AQ40" s="111"/>
      <c r="AR40" s="113"/>
      <c r="AS40" s="30"/>
      <c r="AT40" s="30"/>
      <c r="AU40" s="30"/>
      <c r="AV40" s="30"/>
      <c r="AW40" s="30"/>
      <c r="AX40" s="30"/>
    </row>
    <row r="41" spans="1:50" ht="37.5" customHeight="1" x14ac:dyDescent="0.15">
      <c r="A41" s="208">
        <v>14</v>
      </c>
      <c r="B41" s="208" t="s">
        <v>91</v>
      </c>
      <c r="C41" s="208" t="s">
        <v>92</v>
      </c>
      <c r="D41" s="208" t="s">
        <v>81</v>
      </c>
      <c r="E41" s="221">
        <v>0.04</v>
      </c>
      <c r="F41" s="208" t="s">
        <v>123</v>
      </c>
      <c r="G41" s="208" t="s">
        <v>124</v>
      </c>
      <c r="H41" s="208" t="s">
        <v>125</v>
      </c>
      <c r="I41" s="208" t="s">
        <v>49</v>
      </c>
      <c r="J41" s="208">
        <v>155</v>
      </c>
      <c r="K41" s="208">
        <v>465</v>
      </c>
      <c r="L41" s="218">
        <f>J41/K41</f>
        <v>0.33333333333333331</v>
      </c>
      <c r="M41" s="208">
        <v>2024</v>
      </c>
      <c r="N41" s="218">
        <v>0.85</v>
      </c>
      <c r="O41" s="218">
        <v>0.85</v>
      </c>
      <c r="P41" s="218">
        <v>0.85</v>
      </c>
      <c r="Q41" s="219">
        <v>0.85</v>
      </c>
      <c r="R41" s="222">
        <v>23</v>
      </c>
      <c r="S41" s="220">
        <v>52</v>
      </c>
      <c r="T41" s="218">
        <f>R41/S41</f>
        <v>0.44230769230769229</v>
      </c>
      <c r="U41" s="220">
        <v>0</v>
      </c>
      <c r="V41" s="220">
        <v>1</v>
      </c>
      <c r="W41" s="218">
        <f>U41/V41</f>
        <v>0</v>
      </c>
      <c r="X41" s="201">
        <f t="shared" ref="X41:Y41" si="29">R41+U41</f>
        <v>23</v>
      </c>
      <c r="Y41" s="201">
        <f t="shared" si="29"/>
        <v>53</v>
      </c>
      <c r="Z41" s="200">
        <f>X41/Y41</f>
        <v>0.43396226415094341</v>
      </c>
      <c r="AA41" s="200">
        <f>IF(Z41&gt;O41,100%,Z41/O41)</f>
        <v>0.51054384017758048</v>
      </c>
      <c r="AB41" s="202">
        <f>(AA41*$E$41)</f>
        <v>2.0421753607103219E-2</v>
      </c>
      <c r="AC41" s="222">
        <v>25</v>
      </c>
      <c r="AD41" s="220">
        <v>39</v>
      </c>
      <c r="AE41" s="218">
        <f>AC41/AD41</f>
        <v>0.64102564102564108</v>
      </c>
      <c r="AF41" s="220">
        <v>4</v>
      </c>
      <c r="AG41" s="220">
        <v>4</v>
      </c>
      <c r="AH41" s="218">
        <f>AF41/AG41</f>
        <v>1</v>
      </c>
      <c r="AI41" s="201">
        <f t="shared" ref="AI41:AJ41" si="30">AC41+AF41</f>
        <v>29</v>
      </c>
      <c r="AJ41" s="201">
        <f t="shared" si="30"/>
        <v>43</v>
      </c>
      <c r="AK41" s="200">
        <f>AI41/AJ41</f>
        <v>0.67441860465116277</v>
      </c>
      <c r="AL41" s="200">
        <f>IF(AK41&gt;Z41,100%,AK41/Z41)</f>
        <v>1</v>
      </c>
      <c r="AM41" s="202">
        <f>(AL41*$E$41)</f>
        <v>0.04</v>
      </c>
      <c r="AN41" s="203">
        <f t="shared" ref="AN41:AO41" si="31">+X41+AI41</f>
        <v>52</v>
      </c>
      <c r="AO41" s="201">
        <f t="shared" si="31"/>
        <v>96</v>
      </c>
      <c r="AP41" s="200">
        <f>AN41/AO41</f>
        <v>0.54166666666666663</v>
      </c>
      <c r="AQ41" s="200">
        <f>IF(AP41&gt;O41,100%,AP41/O41)</f>
        <v>0.63725490196078427</v>
      </c>
      <c r="AR41" s="206">
        <f>(AQ41*E41)</f>
        <v>2.5490196078431372E-2</v>
      </c>
      <c r="AS41" s="30"/>
      <c r="AT41" s="30"/>
      <c r="AU41" s="30"/>
      <c r="AV41" s="30"/>
      <c r="AW41" s="30"/>
      <c r="AX41" s="30"/>
    </row>
    <row r="42" spans="1:50" ht="54" customHeight="1" x14ac:dyDescent="0.15">
      <c r="A42" s="106"/>
      <c r="B42" s="106"/>
      <c r="C42" s="106"/>
      <c r="D42" s="106"/>
      <c r="E42" s="106"/>
      <c r="F42" s="106"/>
      <c r="G42" s="106"/>
      <c r="H42" s="111"/>
      <c r="I42" s="111"/>
      <c r="J42" s="111"/>
      <c r="K42" s="111"/>
      <c r="L42" s="111"/>
      <c r="M42" s="111"/>
      <c r="N42" s="111"/>
      <c r="O42" s="111"/>
      <c r="P42" s="111"/>
      <c r="Q42" s="212"/>
      <c r="R42" s="115"/>
      <c r="S42" s="111"/>
      <c r="T42" s="111"/>
      <c r="U42" s="111"/>
      <c r="V42" s="111"/>
      <c r="W42" s="111"/>
      <c r="X42" s="111"/>
      <c r="Y42" s="111"/>
      <c r="Z42" s="111"/>
      <c r="AA42" s="111"/>
      <c r="AB42" s="113"/>
      <c r="AC42" s="115"/>
      <c r="AD42" s="111"/>
      <c r="AE42" s="111"/>
      <c r="AF42" s="111"/>
      <c r="AG42" s="111"/>
      <c r="AH42" s="111"/>
      <c r="AI42" s="111"/>
      <c r="AJ42" s="111"/>
      <c r="AK42" s="111"/>
      <c r="AL42" s="111"/>
      <c r="AM42" s="113"/>
      <c r="AN42" s="205"/>
      <c r="AO42" s="111"/>
      <c r="AP42" s="111"/>
      <c r="AQ42" s="111"/>
      <c r="AR42" s="113"/>
      <c r="AS42" s="30"/>
      <c r="AT42" s="30"/>
      <c r="AU42" s="30"/>
      <c r="AV42" s="30"/>
      <c r="AW42" s="30"/>
      <c r="AX42" s="30"/>
    </row>
    <row r="43" spans="1:50" ht="14.25" customHeight="1" x14ac:dyDescent="0.15">
      <c r="A43" s="208">
        <v>15</v>
      </c>
      <c r="B43" s="208" t="s">
        <v>91</v>
      </c>
      <c r="C43" s="208" t="s">
        <v>92</v>
      </c>
      <c r="D43" s="208" t="s">
        <v>81</v>
      </c>
      <c r="E43" s="221">
        <v>0.02</v>
      </c>
      <c r="F43" s="208" t="s">
        <v>126</v>
      </c>
      <c r="G43" s="208" t="s">
        <v>127</v>
      </c>
      <c r="H43" s="208" t="s">
        <v>128</v>
      </c>
      <c r="I43" s="208" t="s">
        <v>49</v>
      </c>
      <c r="J43" s="208">
        <v>281</v>
      </c>
      <c r="K43" s="208">
        <v>465</v>
      </c>
      <c r="L43" s="218">
        <f>J43/K43</f>
        <v>0.60430107526881716</v>
      </c>
      <c r="M43" s="208">
        <v>2024</v>
      </c>
      <c r="N43" s="218">
        <v>0.62</v>
      </c>
      <c r="O43" s="218">
        <v>0.62</v>
      </c>
      <c r="P43" s="218">
        <v>0.62</v>
      </c>
      <c r="Q43" s="219">
        <v>0.62</v>
      </c>
      <c r="R43" s="222">
        <v>72</v>
      </c>
      <c r="S43" s="220">
        <v>107</v>
      </c>
      <c r="T43" s="218">
        <f>R43/S43</f>
        <v>0.67289719626168221</v>
      </c>
      <c r="U43" s="220">
        <v>4</v>
      </c>
      <c r="V43" s="220">
        <v>6</v>
      </c>
      <c r="W43" s="218">
        <f>U43/V43</f>
        <v>0.66666666666666663</v>
      </c>
      <c r="X43" s="201">
        <f t="shared" ref="X43:Y43" si="32">R43+U43</f>
        <v>76</v>
      </c>
      <c r="Y43" s="201">
        <f t="shared" si="32"/>
        <v>113</v>
      </c>
      <c r="Z43" s="200">
        <f>X43/Y43</f>
        <v>0.67256637168141598</v>
      </c>
      <c r="AA43" s="200">
        <f>IF(Z43&gt;O43,100%,Z43/O43)</f>
        <v>1</v>
      </c>
      <c r="AB43" s="202">
        <f>(AA43*$E$43)</f>
        <v>0.02</v>
      </c>
      <c r="AC43" s="222">
        <v>86</v>
      </c>
      <c r="AD43" s="220">
        <v>192</v>
      </c>
      <c r="AE43" s="218">
        <f>AC43/AD43</f>
        <v>0.44791666666666669</v>
      </c>
      <c r="AF43" s="220">
        <v>1</v>
      </c>
      <c r="AG43" s="220">
        <v>5</v>
      </c>
      <c r="AH43" s="218">
        <f>AF43/AG43</f>
        <v>0.2</v>
      </c>
      <c r="AI43" s="201">
        <f t="shared" ref="AI43:AJ43" si="33">AC43+AF43</f>
        <v>87</v>
      </c>
      <c r="AJ43" s="201">
        <f t="shared" si="33"/>
        <v>197</v>
      </c>
      <c r="AK43" s="200">
        <f>AI43/AJ43</f>
        <v>0.44162436548223349</v>
      </c>
      <c r="AL43" s="200">
        <f>IF(AK43&gt;Z43,100%,AK43/Z43)</f>
        <v>0.65662570130911024</v>
      </c>
      <c r="AM43" s="202">
        <f>(AL43*$E$43)</f>
        <v>1.3132514026182205E-2</v>
      </c>
      <c r="AN43" s="203">
        <f t="shared" ref="AN43:AO43" si="34">+X43+AI43</f>
        <v>163</v>
      </c>
      <c r="AO43" s="201">
        <f t="shared" si="34"/>
        <v>310</v>
      </c>
      <c r="AP43" s="200">
        <f>AN43/AO43</f>
        <v>0.52580645161290318</v>
      </c>
      <c r="AQ43" s="200">
        <f>IF(AP43&gt;O43,100%,AP43/O43)</f>
        <v>0.84807492195629541</v>
      </c>
      <c r="AR43" s="206">
        <f>(AQ43*E43)</f>
        <v>1.6961498439125908E-2</v>
      </c>
      <c r="AS43" s="30"/>
      <c r="AT43" s="30"/>
      <c r="AU43" s="30"/>
      <c r="AV43" s="30"/>
      <c r="AW43" s="30"/>
      <c r="AX43" s="30"/>
    </row>
    <row r="44" spans="1:50" ht="68.25" customHeight="1" x14ac:dyDescent="0.15">
      <c r="A44" s="106"/>
      <c r="B44" s="106"/>
      <c r="C44" s="106"/>
      <c r="D44" s="106"/>
      <c r="E44" s="106"/>
      <c r="F44" s="106"/>
      <c r="G44" s="106"/>
      <c r="H44" s="111"/>
      <c r="I44" s="111"/>
      <c r="J44" s="111"/>
      <c r="K44" s="111"/>
      <c r="L44" s="111"/>
      <c r="M44" s="111"/>
      <c r="N44" s="111"/>
      <c r="O44" s="111"/>
      <c r="P44" s="111"/>
      <c r="Q44" s="212"/>
      <c r="R44" s="115"/>
      <c r="S44" s="111"/>
      <c r="T44" s="111"/>
      <c r="U44" s="111"/>
      <c r="V44" s="111"/>
      <c r="W44" s="111"/>
      <c r="X44" s="111"/>
      <c r="Y44" s="111"/>
      <c r="Z44" s="111"/>
      <c r="AA44" s="111"/>
      <c r="AB44" s="113"/>
      <c r="AC44" s="115"/>
      <c r="AD44" s="111"/>
      <c r="AE44" s="111"/>
      <c r="AF44" s="111"/>
      <c r="AG44" s="111"/>
      <c r="AH44" s="111"/>
      <c r="AI44" s="111"/>
      <c r="AJ44" s="111"/>
      <c r="AK44" s="111"/>
      <c r="AL44" s="111"/>
      <c r="AM44" s="113"/>
      <c r="AN44" s="205"/>
      <c r="AO44" s="111"/>
      <c r="AP44" s="111"/>
      <c r="AQ44" s="111"/>
      <c r="AR44" s="113"/>
      <c r="AS44" s="30"/>
      <c r="AT44" s="30"/>
      <c r="AU44" s="30"/>
      <c r="AV44" s="30"/>
      <c r="AW44" s="30"/>
      <c r="AX44" s="30"/>
    </row>
    <row r="45" spans="1:50" ht="27" customHeight="1" x14ac:dyDescent="0.15">
      <c r="A45" s="233">
        <v>16</v>
      </c>
      <c r="B45" s="233" t="s">
        <v>91</v>
      </c>
      <c r="C45" s="233" t="s">
        <v>92</v>
      </c>
      <c r="D45" s="233" t="s">
        <v>81</v>
      </c>
      <c r="E45" s="234">
        <v>0.01</v>
      </c>
      <c r="F45" s="233" t="s">
        <v>129</v>
      </c>
      <c r="G45" s="233" t="s">
        <v>130</v>
      </c>
      <c r="H45" s="228" t="s">
        <v>131</v>
      </c>
      <c r="I45" s="228" t="s">
        <v>49</v>
      </c>
      <c r="J45" s="228">
        <v>99</v>
      </c>
      <c r="K45" s="228">
        <v>134</v>
      </c>
      <c r="L45" s="225">
        <f>J45/K45</f>
        <v>0.73880597014925375</v>
      </c>
      <c r="M45" s="228">
        <v>2024</v>
      </c>
      <c r="N45" s="225">
        <v>0.73</v>
      </c>
      <c r="O45" s="225">
        <v>0.75</v>
      </c>
      <c r="P45" s="225">
        <v>0.74</v>
      </c>
      <c r="Q45" s="229">
        <v>0.75</v>
      </c>
      <c r="R45" s="230">
        <v>24</v>
      </c>
      <c r="S45" s="231">
        <v>27</v>
      </c>
      <c r="T45" s="225">
        <f>R45/S45</f>
        <v>0.88888888888888884</v>
      </c>
      <c r="U45" s="231">
        <v>0</v>
      </c>
      <c r="V45" s="231">
        <v>0</v>
      </c>
      <c r="W45" s="225" t="e">
        <f>U45/V45</f>
        <v>#DIV/0!</v>
      </c>
      <c r="X45" s="224">
        <f t="shared" ref="X45:Y45" si="35">R45+U45</f>
        <v>24</v>
      </c>
      <c r="Y45" s="224">
        <f t="shared" si="35"/>
        <v>27</v>
      </c>
      <c r="Z45" s="207">
        <f>X45/Y45</f>
        <v>0.88888888888888884</v>
      </c>
      <c r="AA45" s="207">
        <f>IF(Z45&gt;O45,100%,Z45/O45)</f>
        <v>1</v>
      </c>
      <c r="AB45" s="227">
        <f>(AA45*$E$45)</f>
        <v>0.01</v>
      </c>
      <c r="AC45" s="230">
        <v>32</v>
      </c>
      <c r="AD45" s="231">
        <v>35</v>
      </c>
      <c r="AE45" s="225">
        <f>AC45/AD45</f>
        <v>0.91428571428571426</v>
      </c>
      <c r="AF45" s="231">
        <v>1</v>
      </c>
      <c r="AG45" s="231">
        <v>1</v>
      </c>
      <c r="AH45" s="225">
        <f>AF45/AG45</f>
        <v>1</v>
      </c>
      <c r="AI45" s="224">
        <f t="shared" ref="AI45:AJ45" si="36">AC45+AF45</f>
        <v>33</v>
      </c>
      <c r="AJ45" s="224">
        <f t="shared" si="36"/>
        <v>36</v>
      </c>
      <c r="AK45" s="207">
        <f>AI45/AJ45</f>
        <v>0.91666666666666663</v>
      </c>
      <c r="AL45" s="207">
        <f>IF(AK45&gt;Z45,100%,AK45/Z45)</f>
        <v>1</v>
      </c>
      <c r="AM45" s="227">
        <f>(AL45*$E$45)</f>
        <v>0.01</v>
      </c>
      <c r="AN45" s="223">
        <f t="shared" ref="AN45:AO45" si="37">+X45+AI45</f>
        <v>57</v>
      </c>
      <c r="AO45" s="224">
        <f t="shared" si="37"/>
        <v>63</v>
      </c>
      <c r="AP45" s="207">
        <f>AN45/AO45</f>
        <v>0.90476190476190477</v>
      </c>
      <c r="AQ45" s="207">
        <f>IF(AP45&gt;O45,100%,AP45/O45)</f>
        <v>1</v>
      </c>
      <c r="AR45" s="232">
        <f>(AQ45*E45)</f>
        <v>0.01</v>
      </c>
      <c r="AS45" s="31"/>
      <c r="AT45" s="31"/>
      <c r="AU45" s="31"/>
      <c r="AV45" s="31"/>
      <c r="AW45" s="31"/>
      <c r="AX45" s="31"/>
    </row>
    <row r="46" spans="1:50" ht="51" customHeight="1" x14ac:dyDescent="0.15">
      <c r="A46" s="106"/>
      <c r="B46" s="106"/>
      <c r="C46" s="106"/>
      <c r="D46" s="106"/>
      <c r="E46" s="106"/>
      <c r="F46" s="106"/>
      <c r="G46" s="106"/>
      <c r="H46" s="111"/>
      <c r="I46" s="111"/>
      <c r="J46" s="111"/>
      <c r="K46" s="111"/>
      <c r="L46" s="111"/>
      <c r="M46" s="111"/>
      <c r="N46" s="111"/>
      <c r="O46" s="111"/>
      <c r="P46" s="111"/>
      <c r="Q46" s="212"/>
      <c r="R46" s="115"/>
      <c r="S46" s="111"/>
      <c r="T46" s="111"/>
      <c r="U46" s="111"/>
      <c r="V46" s="111"/>
      <c r="W46" s="111"/>
      <c r="X46" s="111"/>
      <c r="Y46" s="111"/>
      <c r="Z46" s="111"/>
      <c r="AA46" s="111"/>
      <c r="AB46" s="113"/>
      <c r="AC46" s="115"/>
      <c r="AD46" s="111"/>
      <c r="AE46" s="111"/>
      <c r="AF46" s="111"/>
      <c r="AG46" s="111"/>
      <c r="AH46" s="111"/>
      <c r="AI46" s="111"/>
      <c r="AJ46" s="111"/>
      <c r="AK46" s="111"/>
      <c r="AL46" s="111"/>
      <c r="AM46" s="113"/>
      <c r="AN46" s="205"/>
      <c r="AO46" s="111"/>
      <c r="AP46" s="111"/>
      <c r="AQ46" s="111"/>
      <c r="AR46" s="113"/>
      <c r="AS46" s="31"/>
      <c r="AT46" s="31"/>
      <c r="AU46" s="31"/>
      <c r="AV46" s="31"/>
      <c r="AW46" s="31"/>
      <c r="AX46" s="31"/>
    </row>
    <row r="47" spans="1:50" ht="14.25" customHeight="1" x14ac:dyDescent="0.15">
      <c r="A47" s="233">
        <v>17</v>
      </c>
      <c r="B47" s="233" t="s">
        <v>91</v>
      </c>
      <c r="C47" s="233" t="s">
        <v>92</v>
      </c>
      <c r="D47" s="233" t="s">
        <v>81</v>
      </c>
      <c r="E47" s="234">
        <v>0.02</v>
      </c>
      <c r="F47" s="233" t="s">
        <v>132</v>
      </c>
      <c r="G47" s="233" t="s">
        <v>133</v>
      </c>
      <c r="H47" s="228" t="s">
        <v>134</v>
      </c>
      <c r="I47" s="228" t="s">
        <v>49</v>
      </c>
      <c r="J47" s="228">
        <v>6</v>
      </c>
      <c r="K47" s="228">
        <v>506</v>
      </c>
      <c r="L47" s="225">
        <f>J47/K47</f>
        <v>1.1857707509881422E-2</v>
      </c>
      <c r="M47" s="228">
        <v>2023</v>
      </c>
      <c r="N47" s="225">
        <v>1.0999999999999999E-2</v>
      </c>
      <c r="O47" s="225">
        <v>1.0999999999999999E-2</v>
      </c>
      <c r="P47" s="225">
        <v>1.0999999999999999E-2</v>
      </c>
      <c r="Q47" s="229">
        <v>1.0999999999999999E-2</v>
      </c>
      <c r="R47" s="283">
        <v>2</v>
      </c>
      <c r="S47" s="235">
        <v>577</v>
      </c>
      <c r="T47" s="225">
        <f>R47/S47*100</f>
        <v>0.34662045060658575</v>
      </c>
      <c r="U47" s="235">
        <v>0</v>
      </c>
      <c r="V47" s="235">
        <v>26</v>
      </c>
      <c r="W47" s="225">
        <f>U47/V47*100</f>
        <v>0</v>
      </c>
      <c r="X47" s="224">
        <f t="shared" ref="X47:Y47" si="38">R47+U47</f>
        <v>2</v>
      </c>
      <c r="Y47" s="224">
        <f t="shared" si="38"/>
        <v>603</v>
      </c>
      <c r="Z47" s="207">
        <f>X47/Y47</f>
        <v>3.3167495854063019E-3</v>
      </c>
      <c r="AA47" s="207">
        <f>IF(Z47&gt;O47,100%,Z47/O47)</f>
        <v>0.30152268958239109</v>
      </c>
      <c r="AB47" s="227">
        <f>(AA47*$E$47)</f>
        <v>6.0304537916478218E-3</v>
      </c>
      <c r="AC47" s="283">
        <v>0</v>
      </c>
      <c r="AD47" s="235">
        <v>370</v>
      </c>
      <c r="AE47" s="225">
        <f>AC47/AD47*100</f>
        <v>0</v>
      </c>
      <c r="AF47" s="235">
        <v>0</v>
      </c>
      <c r="AG47" s="235">
        <v>7</v>
      </c>
      <c r="AH47" s="225">
        <f>AF47/AG47*100</f>
        <v>0</v>
      </c>
      <c r="AI47" s="224">
        <f t="shared" ref="AI47:AJ47" si="39">AC47+AF47</f>
        <v>0</v>
      </c>
      <c r="AJ47" s="224">
        <f t="shared" si="39"/>
        <v>377</v>
      </c>
      <c r="AK47" s="207">
        <f>AI47/AJ47</f>
        <v>0</v>
      </c>
      <c r="AL47" s="207">
        <f>IF(AK47&gt;Z47,100%,AK47/Z47)</f>
        <v>0</v>
      </c>
      <c r="AM47" s="227">
        <f>(AL47*$E$47)</f>
        <v>0</v>
      </c>
      <c r="AN47" s="223">
        <f t="shared" ref="AN47:AO47" si="40">+X47+AI47</f>
        <v>2</v>
      </c>
      <c r="AO47" s="224">
        <f t="shared" si="40"/>
        <v>980</v>
      </c>
      <c r="AP47" s="207">
        <f>AN47/AO47</f>
        <v>2.0408163265306124E-3</v>
      </c>
      <c r="AQ47" s="207">
        <f>IF(AP47&lt;O47,100%,AP47/O47)</f>
        <v>1</v>
      </c>
      <c r="AR47" s="232">
        <f>(AQ47*E47)</f>
        <v>0.02</v>
      </c>
      <c r="AS47" s="31"/>
      <c r="AT47" s="31"/>
      <c r="AU47" s="31"/>
      <c r="AV47" s="31"/>
      <c r="AW47" s="31"/>
      <c r="AX47" s="31"/>
    </row>
    <row r="48" spans="1:50" ht="13.5" customHeight="1" x14ac:dyDescent="0.15">
      <c r="A48" s="119"/>
      <c r="B48" s="119"/>
      <c r="C48" s="119"/>
      <c r="D48" s="119"/>
      <c r="E48" s="119"/>
      <c r="F48" s="119"/>
      <c r="G48" s="119"/>
      <c r="H48" s="143"/>
      <c r="I48" s="143"/>
      <c r="J48" s="143"/>
      <c r="K48" s="143"/>
      <c r="L48" s="143"/>
      <c r="M48" s="143"/>
      <c r="N48" s="143"/>
      <c r="O48" s="143"/>
      <c r="P48" s="143"/>
      <c r="Q48" s="211"/>
      <c r="R48" s="147"/>
      <c r="S48" s="143"/>
      <c r="T48" s="143"/>
      <c r="U48" s="143"/>
      <c r="V48" s="143"/>
      <c r="W48" s="143"/>
      <c r="X48" s="143"/>
      <c r="Y48" s="143"/>
      <c r="Z48" s="143"/>
      <c r="AA48" s="143"/>
      <c r="AB48" s="148"/>
      <c r="AC48" s="147"/>
      <c r="AD48" s="143"/>
      <c r="AE48" s="143"/>
      <c r="AF48" s="143"/>
      <c r="AG48" s="143"/>
      <c r="AH48" s="143"/>
      <c r="AI48" s="143"/>
      <c r="AJ48" s="143"/>
      <c r="AK48" s="143"/>
      <c r="AL48" s="143"/>
      <c r="AM48" s="148"/>
      <c r="AN48" s="204"/>
      <c r="AO48" s="143"/>
      <c r="AP48" s="143"/>
      <c r="AQ48" s="143"/>
      <c r="AR48" s="148"/>
      <c r="AS48" s="31"/>
      <c r="AT48" s="31"/>
      <c r="AU48" s="31"/>
      <c r="AV48" s="31"/>
      <c r="AW48" s="31"/>
      <c r="AX48" s="31"/>
    </row>
    <row r="49" spans="1:50" ht="49.5" customHeight="1" x14ac:dyDescent="0.15">
      <c r="A49" s="106"/>
      <c r="B49" s="106"/>
      <c r="C49" s="106"/>
      <c r="D49" s="106"/>
      <c r="E49" s="106"/>
      <c r="F49" s="106"/>
      <c r="G49" s="106"/>
      <c r="H49" s="111"/>
      <c r="I49" s="111"/>
      <c r="J49" s="111"/>
      <c r="K49" s="111"/>
      <c r="L49" s="111"/>
      <c r="M49" s="111"/>
      <c r="N49" s="111"/>
      <c r="O49" s="111"/>
      <c r="P49" s="111"/>
      <c r="Q49" s="212"/>
      <c r="R49" s="115"/>
      <c r="S49" s="111"/>
      <c r="T49" s="111"/>
      <c r="U49" s="111"/>
      <c r="V49" s="111"/>
      <c r="W49" s="111"/>
      <c r="X49" s="111"/>
      <c r="Y49" s="111"/>
      <c r="Z49" s="111"/>
      <c r="AA49" s="111"/>
      <c r="AB49" s="113"/>
      <c r="AC49" s="115"/>
      <c r="AD49" s="111"/>
      <c r="AE49" s="111"/>
      <c r="AF49" s="111"/>
      <c r="AG49" s="111"/>
      <c r="AH49" s="111"/>
      <c r="AI49" s="111"/>
      <c r="AJ49" s="111"/>
      <c r="AK49" s="111"/>
      <c r="AL49" s="111"/>
      <c r="AM49" s="113"/>
      <c r="AN49" s="205"/>
      <c r="AO49" s="111"/>
      <c r="AP49" s="111"/>
      <c r="AQ49" s="111"/>
      <c r="AR49" s="113"/>
      <c r="AS49" s="31"/>
      <c r="AT49" s="31"/>
      <c r="AU49" s="31"/>
      <c r="AV49" s="31"/>
      <c r="AW49" s="31"/>
      <c r="AX49" s="31"/>
    </row>
    <row r="50" spans="1:50" ht="14.25" customHeight="1" x14ac:dyDescent="0.15">
      <c r="A50" s="209">
        <v>18</v>
      </c>
      <c r="B50" s="208" t="s">
        <v>91</v>
      </c>
      <c r="C50" s="208" t="s">
        <v>92</v>
      </c>
      <c r="D50" s="209" t="s">
        <v>81</v>
      </c>
      <c r="E50" s="216">
        <v>2.5000000000000001E-2</v>
      </c>
      <c r="F50" s="208" t="s">
        <v>135</v>
      </c>
      <c r="G50" s="208" t="s">
        <v>136</v>
      </c>
      <c r="H50" s="208" t="s">
        <v>137</v>
      </c>
      <c r="I50" s="209" t="s">
        <v>138</v>
      </c>
      <c r="J50" s="209">
        <v>4</v>
      </c>
      <c r="K50" s="209">
        <v>4</v>
      </c>
      <c r="L50" s="209">
        <f>J50/K50</f>
        <v>1</v>
      </c>
      <c r="M50" s="209">
        <v>2024</v>
      </c>
      <c r="N50" s="200">
        <v>0.8</v>
      </c>
      <c r="O50" s="200">
        <v>1</v>
      </c>
      <c r="P50" s="200">
        <v>0.8</v>
      </c>
      <c r="Q50" s="210">
        <v>0.8</v>
      </c>
      <c r="R50" s="284">
        <v>2</v>
      </c>
      <c r="S50" s="201">
        <v>11</v>
      </c>
      <c r="T50" s="218">
        <f>R50/S50</f>
        <v>0.18181818181818182</v>
      </c>
      <c r="U50" s="201">
        <v>0</v>
      </c>
      <c r="V50" s="201">
        <v>0</v>
      </c>
      <c r="W50" s="218" t="e">
        <f>U50/V50</f>
        <v>#DIV/0!</v>
      </c>
      <c r="X50" s="201">
        <f t="shared" ref="X50:Y50" si="41">R50+U50</f>
        <v>2</v>
      </c>
      <c r="Y50" s="201">
        <f t="shared" si="41"/>
        <v>11</v>
      </c>
      <c r="Z50" s="200">
        <f>X50/Y50</f>
        <v>0.18181818181818182</v>
      </c>
      <c r="AA50" s="200">
        <f>IF(Z50&gt;O50,100%,Z50/O50)</f>
        <v>0.18181818181818182</v>
      </c>
      <c r="AB50" s="202">
        <f>(AA50*$E$50)</f>
        <v>4.5454545454545461E-3</v>
      </c>
      <c r="AC50" s="284">
        <v>2</v>
      </c>
      <c r="AD50" s="201">
        <v>11</v>
      </c>
      <c r="AE50" s="218">
        <f>AC50/AD50</f>
        <v>0.18181818181818182</v>
      </c>
      <c r="AF50" s="201">
        <v>2</v>
      </c>
      <c r="AG50" s="201">
        <v>11</v>
      </c>
      <c r="AH50" s="218">
        <f>AF50/AG50</f>
        <v>0.18181818181818182</v>
      </c>
      <c r="AI50" s="201">
        <f>AC50+AF50</f>
        <v>4</v>
      </c>
      <c r="AJ50" s="201">
        <f>AG50</f>
        <v>11</v>
      </c>
      <c r="AK50" s="200">
        <f>AI50/AJ50</f>
        <v>0.36363636363636365</v>
      </c>
      <c r="AL50" s="200">
        <f>IF(AK50&gt;Z50,100%,AK50/Z50)</f>
        <v>1</v>
      </c>
      <c r="AM50" s="202">
        <f>(AL50*$E$50)</f>
        <v>2.5000000000000001E-2</v>
      </c>
      <c r="AN50" s="203">
        <f>+X50+AI50</f>
        <v>6</v>
      </c>
      <c r="AO50" s="201">
        <f>AJ50</f>
        <v>11</v>
      </c>
      <c r="AP50" s="200">
        <f>AN50/AO50</f>
        <v>0.54545454545454541</v>
      </c>
      <c r="AQ50" s="200">
        <f>IF(AP50&gt;O50,100%,AP50/O50)</f>
        <v>0.54545454545454541</v>
      </c>
      <c r="AR50" s="206">
        <f>(AQ50*E50)</f>
        <v>1.3636363636363636E-2</v>
      </c>
      <c r="AS50" s="30"/>
      <c r="AT50" s="30"/>
      <c r="AU50" s="30"/>
      <c r="AV50" s="30"/>
      <c r="AW50" s="30"/>
      <c r="AX50" s="30"/>
    </row>
    <row r="51" spans="1:50" ht="14.25" customHeight="1" x14ac:dyDescent="0.15">
      <c r="A51" s="119"/>
      <c r="B51" s="119"/>
      <c r="C51" s="119"/>
      <c r="D51" s="119"/>
      <c r="E51" s="119"/>
      <c r="F51" s="119"/>
      <c r="G51" s="119"/>
      <c r="H51" s="143"/>
      <c r="I51" s="143"/>
      <c r="J51" s="143"/>
      <c r="K51" s="143"/>
      <c r="L51" s="143"/>
      <c r="M51" s="143"/>
      <c r="N51" s="143"/>
      <c r="O51" s="143"/>
      <c r="P51" s="143"/>
      <c r="Q51" s="211"/>
      <c r="R51" s="147"/>
      <c r="S51" s="143"/>
      <c r="T51" s="143"/>
      <c r="U51" s="143"/>
      <c r="V51" s="143"/>
      <c r="W51" s="143"/>
      <c r="X51" s="143"/>
      <c r="Y51" s="143"/>
      <c r="Z51" s="143"/>
      <c r="AA51" s="143"/>
      <c r="AB51" s="148"/>
      <c r="AC51" s="147"/>
      <c r="AD51" s="143"/>
      <c r="AE51" s="143"/>
      <c r="AF51" s="143"/>
      <c r="AG51" s="143"/>
      <c r="AH51" s="143"/>
      <c r="AI51" s="143"/>
      <c r="AJ51" s="143"/>
      <c r="AK51" s="143"/>
      <c r="AL51" s="143"/>
      <c r="AM51" s="148"/>
      <c r="AN51" s="204"/>
      <c r="AO51" s="143"/>
      <c r="AP51" s="143"/>
      <c r="AQ51" s="143"/>
      <c r="AR51" s="148"/>
      <c r="AS51" s="30"/>
      <c r="AT51" s="30"/>
      <c r="AU51" s="30"/>
      <c r="AV51" s="30"/>
      <c r="AW51" s="30"/>
      <c r="AX51" s="30"/>
    </row>
    <row r="52" spans="1:50" ht="45.75" customHeight="1" x14ac:dyDescent="0.15">
      <c r="A52" s="106"/>
      <c r="B52" s="106"/>
      <c r="C52" s="106"/>
      <c r="D52" s="106"/>
      <c r="E52" s="106"/>
      <c r="F52" s="106"/>
      <c r="G52" s="106"/>
      <c r="H52" s="111"/>
      <c r="I52" s="111"/>
      <c r="J52" s="111"/>
      <c r="K52" s="111"/>
      <c r="L52" s="111"/>
      <c r="M52" s="111"/>
      <c r="N52" s="111"/>
      <c r="O52" s="111"/>
      <c r="P52" s="111"/>
      <c r="Q52" s="212"/>
      <c r="R52" s="115"/>
      <c r="S52" s="111"/>
      <c r="T52" s="111"/>
      <c r="U52" s="111"/>
      <c r="V52" s="111"/>
      <c r="W52" s="111"/>
      <c r="X52" s="111"/>
      <c r="Y52" s="111"/>
      <c r="Z52" s="111"/>
      <c r="AA52" s="111"/>
      <c r="AB52" s="113"/>
      <c r="AC52" s="115"/>
      <c r="AD52" s="111"/>
      <c r="AE52" s="111"/>
      <c r="AF52" s="111"/>
      <c r="AG52" s="111"/>
      <c r="AH52" s="111"/>
      <c r="AI52" s="111"/>
      <c r="AJ52" s="111"/>
      <c r="AK52" s="111"/>
      <c r="AL52" s="111"/>
      <c r="AM52" s="113"/>
      <c r="AN52" s="205"/>
      <c r="AO52" s="111"/>
      <c r="AP52" s="111"/>
      <c r="AQ52" s="111"/>
      <c r="AR52" s="113"/>
      <c r="AS52" s="30"/>
      <c r="AT52" s="30"/>
      <c r="AU52" s="30"/>
      <c r="AV52" s="30"/>
      <c r="AW52" s="30"/>
      <c r="AX52" s="30"/>
    </row>
    <row r="53" spans="1:50" ht="114.75" customHeight="1" x14ac:dyDescent="0.15">
      <c r="A53" s="32">
        <v>19</v>
      </c>
      <c r="B53" s="32" t="s">
        <v>91</v>
      </c>
      <c r="C53" s="32" t="s">
        <v>92</v>
      </c>
      <c r="D53" s="33" t="s">
        <v>81</v>
      </c>
      <c r="E53" s="34">
        <v>0.02</v>
      </c>
      <c r="F53" s="11" t="s">
        <v>139</v>
      </c>
      <c r="G53" s="35" t="s">
        <v>140</v>
      </c>
      <c r="H53" s="11" t="s">
        <v>141</v>
      </c>
      <c r="I53" s="11" t="s">
        <v>142</v>
      </c>
      <c r="J53" s="11">
        <v>0</v>
      </c>
      <c r="K53" s="36">
        <v>0</v>
      </c>
      <c r="L53" s="11">
        <v>0</v>
      </c>
      <c r="M53" s="36">
        <v>2024</v>
      </c>
      <c r="N53" s="37">
        <v>0</v>
      </c>
      <c r="O53" s="37">
        <v>0</v>
      </c>
      <c r="P53" s="37">
        <v>0</v>
      </c>
      <c r="Q53" s="38">
        <v>0</v>
      </c>
      <c r="R53" s="39">
        <v>0</v>
      </c>
      <c r="S53" s="40">
        <v>0</v>
      </c>
      <c r="T53" s="41" t="e">
        <f t="shared" ref="T53:T54" si="42">R53/S53</f>
        <v>#DIV/0!</v>
      </c>
      <c r="U53" s="40">
        <v>0</v>
      </c>
      <c r="V53" s="40">
        <v>0</v>
      </c>
      <c r="W53" s="41" t="e">
        <f t="shared" ref="W53:W54" si="43">U53/V53</f>
        <v>#DIV/0!</v>
      </c>
      <c r="X53" s="42">
        <f t="shared" ref="X53:Y53" si="44">R53+U53</f>
        <v>0</v>
      </c>
      <c r="Y53" s="42">
        <f t="shared" si="44"/>
        <v>0</v>
      </c>
      <c r="Z53" s="41" t="e">
        <f t="shared" ref="Z53:Z54" si="45">X53/Y53</f>
        <v>#DIV/0!</v>
      </c>
      <c r="AA53" s="41" t="e">
        <f t="shared" ref="AA53:AA54" si="46">IF(Z53&gt;O53,100%,Z53/O53)</f>
        <v>#DIV/0!</v>
      </c>
      <c r="AB53" s="43" t="str">
        <f>IFERROR((AA53*$E$53),"0")</f>
        <v>0</v>
      </c>
      <c r="AC53" s="39">
        <v>2</v>
      </c>
      <c r="AD53" s="40">
        <v>204</v>
      </c>
      <c r="AE53" s="41">
        <f t="shared" ref="AE53:AE54" si="47">AC53/AD53</f>
        <v>9.8039215686274508E-3</v>
      </c>
      <c r="AF53" s="40">
        <v>0</v>
      </c>
      <c r="AG53" s="40">
        <v>0</v>
      </c>
      <c r="AH53" s="41">
        <v>0</v>
      </c>
      <c r="AI53" s="42">
        <v>0</v>
      </c>
      <c r="AJ53" s="42">
        <v>0</v>
      </c>
      <c r="AK53" s="41" t="e">
        <f t="shared" ref="AK53:AK54" si="48">AI53/AJ53</f>
        <v>#DIV/0!</v>
      </c>
      <c r="AL53" s="41" t="e">
        <f t="shared" ref="AL53:AL54" si="49">IF(AK53&gt;Z53,100%,AK53/Z53)</f>
        <v>#DIV/0!</v>
      </c>
      <c r="AM53" s="43" t="str">
        <f>IFERROR((AL53*$E$53),"0")</f>
        <v>0</v>
      </c>
      <c r="AN53" s="42">
        <v>0</v>
      </c>
      <c r="AO53" s="42">
        <f>+Y53+AJ53</f>
        <v>0</v>
      </c>
      <c r="AP53" s="44">
        <v>1</v>
      </c>
      <c r="AQ53" s="44">
        <v>1</v>
      </c>
      <c r="AR53" s="45">
        <f>IFERROR((AQ53*E53),"0")</f>
        <v>0.02</v>
      </c>
      <c r="AS53" s="30"/>
      <c r="AT53" s="30"/>
      <c r="AU53" s="30"/>
      <c r="AV53" s="30"/>
      <c r="AW53" s="30"/>
      <c r="AX53" s="30"/>
    </row>
    <row r="54" spans="1:50" ht="14.25" customHeight="1" x14ac:dyDescent="0.15">
      <c r="A54" s="208">
        <v>20</v>
      </c>
      <c r="B54" s="208" t="s">
        <v>91</v>
      </c>
      <c r="C54" s="208" t="s">
        <v>92</v>
      </c>
      <c r="D54" s="208" t="s">
        <v>81</v>
      </c>
      <c r="E54" s="221">
        <v>0.02</v>
      </c>
      <c r="F54" s="208" t="s">
        <v>143</v>
      </c>
      <c r="G54" s="208" t="s">
        <v>144</v>
      </c>
      <c r="H54" s="285" t="s">
        <v>145</v>
      </c>
      <c r="I54" s="208" t="s">
        <v>49</v>
      </c>
      <c r="J54" s="208">
        <v>176</v>
      </c>
      <c r="K54" s="208">
        <v>243</v>
      </c>
      <c r="L54" s="218">
        <f>J54/K54</f>
        <v>0.72427983539094654</v>
      </c>
      <c r="M54" s="208">
        <v>2024</v>
      </c>
      <c r="N54" s="218">
        <v>0.7</v>
      </c>
      <c r="O54" s="286">
        <v>0.7</v>
      </c>
      <c r="P54" s="218">
        <v>0.7</v>
      </c>
      <c r="Q54" s="219">
        <v>0.7</v>
      </c>
      <c r="R54" s="222">
        <v>156</v>
      </c>
      <c r="S54" s="220">
        <v>279</v>
      </c>
      <c r="T54" s="218">
        <f t="shared" si="42"/>
        <v>0.55913978494623651</v>
      </c>
      <c r="U54" s="220">
        <v>3</v>
      </c>
      <c r="V54" s="220">
        <v>5</v>
      </c>
      <c r="W54" s="218">
        <f t="shared" si="43"/>
        <v>0.6</v>
      </c>
      <c r="X54" s="201">
        <f t="shared" ref="X54:Y54" si="50">R54+U54</f>
        <v>159</v>
      </c>
      <c r="Y54" s="201">
        <f t="shared" si="50"/>
        <v>284</v>
      </c>
      <c r="Z54" s="200">
        <f t="shared" si="45"/>
        <v>0.5598591549295775</v>
      </c>
      <c r="AA54" s="200">
        <f t="shared" si="46"/>
        <v>0.79979879275653931</v>
      </c>
      <c r="AB54" s="202">
        <f>(AA54*$E$54)</f>
        <v>1.5995975855130788E-2</v>
      </c>
      <c r="AC54" s="222">
        <v>133</v>
      </c>
      <c r="AD54" s="220">
        <v>262</v>
      </c>
      <c r="AE54" s="218">
        <f t="shared" si="47"/>
        <v>0.50763358778625955</v>
      </c>
      <c r="AF54" s="220">
        <v>5</v>
      </c>
      <c r="AG54" s="220">
        <v>10</v>
      </c>
      <c r="AH54" s="218">
        <f>AF54/AG54</f>
        <v>0.5</v>
      </c>
      <c r="AI54" s="201">
        <f t="shared" ref="AI54:AJ54" si="51">AC54+AF54</f>
        <v>138</v>
      </c>
      <c r="AJ54" s="201">
        <f t="shared" si="51"/>
        <v>272</v>
      </c>
      <c r="AK54" s="200">
        <f t="shared" si="48"/>
        <v>0.50735294117647056</v>
      </c>
      <c r="AL54" s="200">
        <f t="shared" si="49"/>
        <v>0.90621531631520524</v>
      </c>
      <c r="AM54" s="202">
        <f>(AL54*$E$54)</f>
        <v>1.8124306326304105E-2</v>
      </c>
      <c r="AN54" s="203">
        <f t="shared" ref="AN54:AO54" si="52">+X54+AI54</f>
        <v>297</v>
      </c>
      <c r="AO54" s="201">
        <f t="shared" si="52"/>
        <v>556</v>
      </c>
      <c r="AP54" s="200">
        <f>AN54/AO54</f>
        <v>0.53417266187050361</v>
      </c>
      <c r="AQ54" s="200">
        <f>IF(AP54&gt;O54,100%,AP54/O54)</f>
        <v>0.76310380267214806</v>
      </c>
      <c r="AR54" s="206">
        <f>(AQ54*E54)</f>
        <v>1.5262076053442961E-2</v>
      </c>
      <c r="AS54" s="30"/>
      <c r="AT54" s="30"/>
      <c r="AU54" s="30"/>
      <c r="AV54" s="30"/>
      <c r="AW54" s="30"/>
      <c r="AX54" s="30"/>
    </row>
    <row r="55" spans="1:50" ht="76.5" customHeight="1" x14ac:dyDescent="0.15">
      <c r="A55" s="106"/>
      <c r="B55" s="106"/>
      <c r="C55" s="106"/>
      <c r="D55" s="106"/>
      <c r="E55" s="106"/>
      <c r="F55" s="106"/>
      <c r="G55" s="106"/>
      <c r="H55" s="111"/>
      <c r="I55" s="111"/>
      <c r="J55" s="111"/>
      <c r="K55" s="111"/>
      <c r="L55" s="111"/>
      <c r="M55" s="111"/>
      <c r="N55" s="111"/>
      <c r="O55" s="111"/>
      <c r="P55" s="111"/>
      <c r="Q55" s="212"/>
      <c r="R55" s="115"/>
      <c r="S55" s="111"/>
      <c r="T55" s="111"/>
      <c r="U55" s="111"/>
      <c r="V55" s="111"/>
      <c r="W55" s="111"/>
      <c r="X55" s="111"/>
      <c r="Y55" s="111"/>
      <c r="Z55" s="111"/>
      <c r="AA55" s="111"/>
      <c r="AB55" s="113"/>
      <c r="AC55" s="115"/>
      <c r="AD55" s="111"/>
      <c r="AE55" s="111"/>
      <c r="AF55" s="111"/>
      <c r="AG55" s="111"/>
      <c r="AH55" s="111"/>
      <c r="AI55" s="111"/>
      <c r="AJ55" s="111"/>
      <c r="AK55" s="111"/>
      <c r="AL55" s="111"/>
      <c r="AM55" s="113"/>
      <c r="AN55" s="205"/>
      <c r="AO55" s="111"/>
      <c r="AP55" s="111"/>
      <c r="AQ55" s="111"/>
      <c r="AR55" s="113"/>
      <c r="AS55" s="30"/>
      <c r="AT55" s="30"/>
      <c r="AU55" s="30"/>
      <c r="AV55" s="30"/>
      <c r="AW55" s="30"/>
      <c r="AX55" s="30"/>
    </row>
    <row r="56" spans="1:50" ht="39" customHeight="1" x14ac:dyDescent="0.15">
      <c r="A56" s="208">
        <v>21</v>
      </c>
      <c r="B56" s="209" t="s">
        <v>146</v>
      </c>
      <c r="C56" s="208" t="s">
        <v>45</v>
      </c>
      <c r="D56" s="208" t="s">
        <v>81</v>
      </c>
      <c r="E56" s="221">
        <v>0.02</v>
      </c>
      <c r="F56" s="208" t="s">
        <v>147</v>
      </c>
      <c r="G56" s="208" t="s">
        <v>136</v>
      </c>
      <c r="H56" s="208" t="s">
        <v>148</v>
      </c>
      <c r="I56" s="208" t="s">
        <v>49</v>
      </c>
      <c r="J56" s="208">
        <v>3</v>
      </c>
      <c r="K56" s="208">
        <v>5</v>
      </c>
      <c r="L56" s="208">
        <f>J56/K56</f>
        <v>0.6</v>
      </c>
      <c r="M56" s="208">
        <v>2024</v>
      </c>
      <c r="N56" s="208">
        <v>1</v>
      </c>
      <c r="O56" s="218">
        <v>0.8</v>
      </c>
      <c r="P56" s="218">
        <v>0.8</v>
      </c>
      <c r="Q56" s="219">
        <v>0.8</v>
      </c>
      <c r="R56" s="222">
        <v>2</v>
      </c>
      <c r="S56" s="220">
        <v>8</v>
      </c>
      <c r="T56" s="200">
        <f>R56/S56</f>
        <v>0.25</v>
      </c>
      <c r="U56" s="218">
        <v>0</v>
      </c>
      <c r="V56" s="218">
        <v>0</v>
      </c>
      <c r="W56" s="200" t="e">
        <f>U56/V56</f>
        <v>#DIV/0!</v>
      </c>
      <c r="X56" s="201">
        <f t="shared" ref="X56:Y56" si="53">R56+U56</f>
        <v>2</v>
      </c>
      <c r="Y56" s="201">
        <f t="shared" si="53"/>
        <v>8</v>
      </c>
      <c r="Z56" s="200">
        <f>X56/Y56</f>
        <v>0.25</v>
      </c>
      <c r="AA56" s="200">
        <f>IF(Z56&gt;O56,100%,Z56/O56)</f>
        <v>0.3125</v>
      </c>
      <c r="AB56" s="202">
        <f>(AA56*$E$56)</f>
        <v>6.2500000000000003E-3</v>
      </c>
      <c r="AC56" s="222">
        <v>2</v>
      </c>
      <c r="AD56" s="220">
        <v>8</v>
      </c>
      <c r="AE56" s="200">
        <f>AC56/AD56</f>
        <v>0.25</v>
      </c>
      <c r="AF56" s="208">
        <v>0</v>
      </c>
      <c r="AG56" s="208">
        <v>0</v>
      </c>
      <c r="AH56" s="200" t="e">
        <f>AF56/AG56</f>
        <v>#DIV/0!</v>
      </c>
      <c r="AI56" s="201">
        <f t="shared" ref="AI56:AJ56" si="54">AC56+AF56</f>
        <v>2</v>
      </c>
      <c r="AJ56" s="201">
        <f t="shared" si="54"/>
        <v>8</v>
      </c>
      <c r="AK56" s="200">
        <f>AI56/AJ56</f>
        <v>0.25</v>
      </c>
      <c r="AL56" s="200">
        <f>IF(AK56&gt;Z56,100%,AK56/Z56)</f>
        <v>1</v>
      </c>
      <c r="AM56" s="202">
        <f>(AL56*$E$56)</f>
        <v>0.02</v>
      </c>
      <c r="AN56" s="203">
        <f>+X56+AI56</f>
        <v>4</v>
      </c>
      <c r="AO56" s="201">
        <f>+AJ56</f>
        <v>8</v>
      </c>
      <c r="AP56" s="200">
        <f>AN56/AO56</f>
        <v>0.5</v>
      </c>
      <c r="AQ56" s="200">
        <f>IF(AP56&gt;O56,100%,AP56/O56)</f>
        <v>0.625</v>
      </c>
      <c r="AR56" s="206">
        <f>(AQ56*E56)</f>
        <v>1.2500000000000001E-2</v>
      </c>
      <c r="AS56" s="30"/>
      <c r="AT56" s="30"/>
      <c r="AU56" s="30"/>
      <c r="AV56" s="30"/>
      <c r="AW56" s="30"/>
      <c r="AX56" s="30"/>
    </row>
    <row r="57" spans="1:50" ht="39" customHeight="1" x14ac:dyDescent="0.15">
      <c r="A57" s="119"/>
      <c r="B57" s="119"/>
      <c r="C57" s="119"/>
      <c r="D57" s="119"/>
      <c r="E57" s="119"/>
      <c r="F57" s="119"/>
      <c r="G57" s="119"/>
      <c r="H57" s="143"/>
      <c r="I57" s="143"/>
      <c r="J57" s="143"/>
      <c r="K57" s="143"/>
      <c r="L57" s="143"/>
      <c r="M57" s="143"/>
      <c r="N57" s="143"/>
      <c r="O57" s="143"/>
      <c r="P57" s="143"/>
      <c r="Q57" s="211"/>
      <c r="R57" s="147"/>
      <c r="S57" s="143"/>
      <c r="T57" s="143"/>
      <c r="U57" s="143"/>
      <c r="V57" s="143"/>
      <c r="W57" s="143"/>
      <c r="X57" s="143"/>
      <c r="Y57" s="143"/>
      <c r="Z57" s="143"/>
      <c r="AA57" s="143"/>
      <c r="AB57" s="148"/>
      <c r="AC57" s="147"/>
      <c r="AD57" s="143"/>
      <c r="AE57" s="143"/>
      <c r="AF57" s="143"/>
      <c r="AG57" s="143"/>
      <c r="AH57" s="143"/>
      <c r="AI57" s="143"/>
      <c r="AJ57" s="143"/>
      <c r="AK57" s="143"/>
      <c r="AL57" s="143"/>
      <c r="AM57" s="148"/>
      <c r="AN57" s="204"/>
      <c r="AO57" s="143"/>
      <c r="AP57" s="143"/>
      <c r="AQ57" s="143"/>
      <c r="AR57" s="148"/>
      <c r="AS57" s="30"/>
      <c r="AT57" s="30"/>
      <c r="AU57" s="30"/>
      <c r="AV57" s="30"/>
      <c r="AW57" s="30"/>
      <c r="AX57" s="30"/>
    </row>
    <row r="58" spans="1:50" ht="39" customHeight="1" x14ac:dyDescent="0.15">
      <c r="A58" s="106"/>
      <c r="B58" s="106"/>
      <c r="C58" s="106"/>
      <c r="D58" s="106"/>
      <c r="E58" s="106"/>
      <c r="F58" s="106"/>
      <c r="G58" s="106"/>
      <c r="H58" s="111"/>
      <c r="I58" s="111"/>
      <c r="J58" s="111"/>
      <c r="K58" s="111"/>
      <c r="L58" s="111"/>
      <c r="M58" s="111"/>
      <c r="N58" s="111"/>
      <c r="O58" s="111"/>
      <c r="P58" s="111"/>
      <c r="Q58" s="212"/>
      <c r="R58" s="115"/>
      <c r="S58" s="111"/>
      <c r="T58" s="111"/>
      <c r="U58" s="111"/>
      <c r="V58" s="111"/>
      <c r="W58" s="111"/>
      <c r="X58" s="111"/>
      <c r="Y58" s="111"/>
      <c r="Z58" s="111"/>
      <c r="AA58" s="111"/>
      <c r="AB58" s="113"/>
      <c r="AC58" s="115"/>
      <c r="AD58" s="111"/>
      <c r="AE58" s="111"/>
      <c r="AF58" s="111"/>
      <c r="AG58" s="111"/>
      <c r="AH58" s="111"/>
      <c r="AI58" s="111"/>
      <c r="AJ58" s="111"/>
      <c r="AK58" s="111"/>
      <c r="AL58" s="111"/>
      <c r="AM58" s="113"/>
      <c r="AN58" s="205"/>
      <c r="AO58" s="111"/>
      <c r="AP58" s="111"/>
      <c r="AQ58" s="111"/>
      <c r="AR58" s="113"/>
      <c r="AS58" s="30"/>
      <c r="AT58" s="30"/>
      <c r="AU58" s="30"/>
      <c r="AV58" s="30"/>
      <c r="AW58" s="30"/>
      <c r="AX58" s="30"/>
    </row>
    <row r="59" spans="1:50" ht="30" customHeight="1" x14ac:dyDescent="0.15">
      <c r="A59" s="233">
        <v>22</v>
      </c>
      <c r="B59" s="287" t="s">
        <v>146</v>
      </c>
      <c r="C59" s="233" t="s">
        <v>45</v>
      </c>
      <c r="D59" s="233" t="s">
        <v>81</v>
      </c>
      <c r="E59" s="234">
        <v>0.01</v>
      </c>
      <c r="F59" s="233" t="s">
        <v>149</v>
      </c>
      <c r="G59" s="233" t="s">
        <v>150</v>
      </c>
      <c r="H59" s="228" t="s">
        <v>151</v>
      </c>
      <c r="I59" s="228" t="s">
        <v>49</v>
      </c>
      <c r="J59" s="228">
        <v>0</v>
      </c>
      <c r="K59" s="228">
        <v>0</v>
      </c>
      <c r="L59" s="228">
        <v>0</v>
      </c>
      <c r="M59" s="228">
        <v>2024</v>
      </c>
      <c r="N59" s="225">
        <v>0.15</v>
      </c>
      <c r="O59" s="225">
        <v>0</v>
      </c>
      <c r="P59" s="225">
        <v>0</v>
      </c>
      <c r="Q59" s="229">
        <v>0</v>
      </c>
      <c r="R59" s="230">
        <v>0</v>
      </c>
      <c r="S59" s="231">
        <v>0</v>
      </c>
      <c r="T59" s="207" t="e">
        <f>R59/S59</f>
        <v>#DIV/0!</v>
      </c>
      <c r="U59" s="225">
        <v>0</v>
      </c>
      <c r="V59" s="225">
        <v>0</v>
      </c>
      <c r="W59" s="207" t="e">
        <f>U59/V59</f>
        <v>#DIV/0!</v>
      </c>
      <c r="X59" s="224">
        <f t="shared" ref="X59:Y59" si="55">R59+U59</f>
        <v>0</v>
      </c>
      <c r="Y59" s="224">
        <f t="shared" si="55"/>
        <v>0</v>
      </c>
      <c r="Z59" s="207" t="e">
        <f>X59/Y59</f>
        <v>#DIV/0!</v>
      </c>
      <c r="AA59" s="207" t="e">
        <f>IF(Z59&gt;O59,100%,Z59/O59)</f>
        <v>#DIV/0!</v>
      </c>
      <c r="AB59" s="227" t="str">
        <f>IFERROR((AA59*$E$59),"0")</f>
        <v>0</v>
      </c>
      <c r="AC59" s="230">
        <v>0</v>
      </c>
      <c r="AD59" s="231">
        <v>0</v>
      </c>
      <c r="AE59" s="207" t="e">
        <f>AC59/AD59</f>
        <v>#DIV/0!</v>
      </c>
      <c r="AF59" s="225">
        <v>0</v>
      </c>
      <c r="AG59" s="225">
        <v>0</v>
      </c>
      <c r="AH59" s="207" t="e">
        <f>AF59/AG59</f>
        <v>#DIV/0!</v>
      </c>
      <c r="AI59" s="224">
        <f t="shared" ref="AI59:AJ59" si="56">AC59+AF59</f>
        <v>0</v>
      </c>
      <c r="AJ59" s="224">
        <f t="shared" si="56"/>
        <v>0</v>
      </c>
      <c r="AK59" s="207" t="e">
        <f>AI59/AJ59</f>
        <v>#DIV/0!</v>
      </c>
      <c r="AL59" s="207" t="e">
        <f>IF(AK59&gt;Z59,100%,AK59/Z59)</f>
        <v>#DIV/0!</v>
      </c>
      <c r="AM59" s="227" t="str">
        <f>IFERROR((AL59*$E$59),"0")</f>
        <v>0</v>
      </c>
      <c r="AN59" s="223">
        <v>0</v>
      </c>
      <c r="AO59" s="224">
        <v>0</v>
      </c>
      <c r="AP59" s="207">
        <v>1</v>
      </c>
      <c r="AQ59" s="207">
        <v>1</v>
      </c>
      <c r="AR59" s="232">
        <f>IFERROR((AQ59*E59),"0")</f>
        <v>0.01</v>
      </c>
      <c r="AS59" s="31"/>
      <c r="AT59" s="31"/>
      <c r="AU59" s="31"/>
      <c r="AV59" s="31"/>
      <c r="AW59" s="31"/>
      <c r="AX59" s="31"/>
    </row>
    <row r="60" spans="1:50" ht="14.25" customHeight="1" x14ac:dyDescent="0.15">
      <c r="A60" s="119"/>
      <c r="B60" s="119"/>
      <c r="C60" s="119"/>
      <c r="D60" s="119"/>
      <c r="E60" s="119"/>
      <c r="F60" s="119"/>
      <c r="G60" s="119"/>
      <c r="H60" s="143"/>
      <c r="I60" s="143"/>
      <c r="J60" s="143"/>
      <c r="K60" s="143"/>
      <c r="L60" s="143"/>
      <c r="M60" s="143"/>
      <c r="N60" s="143"/>
      <c r="O60" s="143"/>
      <c r="P60" s="143"/>
      <c r="Q60" s="211"/>
      <c r="R60" s="147"/>
      <c r="S60" s="143"/>
      <c r="T60" s="143"/>
      <c r="U60" s="143"/>
      <c r="V60" s="143"/>
      <c r="W60" s="143"/>
      <c r="X60" s="143"/>
      <c r="Y60" s="143"/>
      <c r="Z60" s="143"/>
      <c r="AA60" s="143"/>
      <c r="AB60" s="148"/>
      <c r="AC60" s="147"/>
      <c r="AD60" s="143"/>
      <c r="AE60" s="143"/>
      <c r="AF60" s="143"/>
      <c r="AG60" s="143"/>
      <c r="AH60" s="143"/>
      <c r="AI60" s="143"/>
      <c r="AJ60" s="143"/>
      <c r="AK60" s="143"/>
      <c r="AL60" s="143"/>
      <c r="AM60" s="148"/>
      <c r="AN60" s="204"/>
      <c r="AO60" s="143"/>
      <c r="AP60" s="143"/>
      <c r="AQ60" s="143"/>
      <c r="AR60" s="148"/>
      <c r="AS60" s="31"/>
      <c r="AT60" s="31"/>
      <c r="AU60" s="31"/>
      <c r="AV60" s="31"/>
      <c r="AW60" s="31"/>
      <c r="AX60" s="31"/>
    </row>
    <row r="61" spans="1:50" ht="14.25" customHeight="1" x14ac:dyDescent="0.15">
      <c r="A61" s="106"/>
      <c r="B61" s="106"/>
      <c r="C61" s="106"/>
      <c r="D61" s="106"/>
      <c r="E61" s="106"/>
      <c r="F61" s="106"/>
      <c r="G61" s="106"/>
      <c r="H61" s="111"/>
      <c r="I61" s="111"/>
      <c r="J61" s="111"/>
      <c r="K61" s="111"/>
      <c r="L61" s="111"/>
      <c r="M61" s="111"/>
      <c r="N61" s="111"/>
      <c r="O61" s="111"/>
      <c r="P61" s="111"/>
      <c r="Q61" s="212"/>
      <c r="R61" s="115"/>
      <c r="S61" s="111"/>
      <c r="T61" s="111"/>
      <c r="U61" s="111"/>
      <c r="V61" s="111"/>
      <c r="W61" s="111"/>
      <c r="X61" s="111"/>
      <c r="Y61" s="111"/>
      <c r="Z61" s="111"/>
      <c r="AA61" s="111"/>
      <c r="AB61" s="113"/>
      <c r="AC61" s="115"/>
      <c r="AD61" s="111"/>
      <c r="AE61" s="111"/>
      <c r="AF61" s="111"/>
      <c r="AG61" s="111"/>
      <c r="AH61" s="111"/>
      <c r="AI61" s="111"/>
      <c r="AJ61" s="111"/>
      <c r="AK61" s="111"/>
      <c r="AL61" s="111"/>
      <c r="AM61" s="113"/>
      <c r="AN61" s="205"/>
      <c r="AO61" s="111"/>
      <c r="AP61" s="111"/>
      <c r="AQ61" s="111"/>
      <c r="AR61" s="113"/>
      <c r="AS61" s="31"/>
      <c r="AT61" s="31"/>
      <c r="AU61" s="31"/>
      <c r="AV61" s="31"/>
      <c r="AW61" s="31"/>
      <c r="AX61" s="31"/>
    </row>
    <row r="62" spans="1:50" ht="40.5" customHeight="1" x14ac:dyDescent="0.15">
      <c r="A62" s="233">
        <v>23</v>
      </c>
      <c r="B62" s="233" t="s">
        <v>91</v>
      </c>
      <c r="C62" s="233" t="s">
        <v>45</v>
      </c>
      <c r="D62" s="233" t="s">
        <v>81</v>
      </c>
      <c r="E62" s="234">
        <v>0.02</v>
      </c>
      <c r="F62" s="233" t="s">
        <v>152</v>
      </c>
      <c r="G62" s="233" t="s">
        <v>136</v>
      </c>
      <c r="H62" s="228" t="s">
        <v>148</v>
      </c>
      <c r="I62" s="228" t="s">
        <v>42</v>
      </c>
      <c r="J62" s="228">
        <v>1</v>
      </c>
      <c r="K62" s="228"/>
      <c r="L62" s="228"/>
      <c r="M62" s="228">
        <v>2024</v>
      </c>
      <c r="N62" s="228">
        <v>1</v>
      </c>
      <c r="O62" s="225">
        <v>1</v>
      </c>
      <c r="P62" s="228">
        <v>1</v>
      </c>
      <c r="Q62" s="236">
        <v>1</v>
      </c>
      <c r="R62" s="230">
        <v>4</v>
      </c>
      <c r="S62" s="231">
        <v>16</v>
      </c>
      <c r="T62" s="207">
        <f>R62/S62</f>
        <v>0.25</v>
      </c>
      <c r="U62" s="228">
        <v>0</v>
      </c>
      <c r="V62" s="228">
        <v>0</v>
      </c>
      <c r="W62" s="207" t="e">
        <f>U62/V62</f>
        <v>#DIV/0!</v>
      </c>
      <c r="X62" s="224">
        <f t="shared" ref="X62:Y62" si="57">R62+U62</f>
        <v>4</v>
      </c>
      <c r="Y62" s="224">
        <f t="shared" si="57"/>
        <v>16</v>
      </c>
      <c r="Z62" s="207">
        <f>X62/Y62</f>
        <v>0.25</v>
      </c>
      <c r="AA62" s="207">
        <f>IF(Z62&gt;O62,100%,Z62/O62)</f>
        <v>0.25</v>
      </c>
      <c r="AB62" s="227">
        <f>(AA62*$E$62)</f>
        <v>5.0000000000000001E-3</v>
      </c>
      <c r="AC62" s="230">
        <v>3</v>
      </c>
      <c r="AD62" s="231">
        <v>16</v>
      </c>
      <c r="AE62" s="207">
        <f>AC62/AD62</f>
        <v>0.1875</v>
      </c>
      <c r="AF62" s="228">
        <v>0</v>
      </c>
      <c r="AG62" s="228">
        <v>0</v>
      </c>
      <c r="AH62" s="207" t="e">
        <f>AF62/AG62</f>
        <v>#DIV/0!</v>
      </c>
      <c r="AI62" s="224">
        <f t="shared" ref="AI62:AJ62" si="58">AC62+AF62</f>
        <v>3</v>
      </c>
      <c r="AJ62" s="224">
        <f t="shared" si="58"/>
        <v>16</v>
      </c>
      <c r="AK62" s="207">
        <f>AI62/AJ62</f>
        <v>0.1875</v>
      </c>
      <c r="AL62" s="207">
        <f>IF(AK62&gt;Z62,100%,AK62/Z62)</f>
        <v>0.75</v>
      </c>
      <c r="AM62" s="227">
        <f>(AL62*$E$62)</f>
        <v>1.4999999999999999E-2</v>
      </c>
      <c r="AN62" s="223">
        <f>+X62+AI62</f>
        <v>7</v>
      </c>
      <c r="AO62" s="224">
        <f>+AJ62</f>
        <v>16</v>
      </c>
      <c r="AP62" s="207">
        <f>AN62/AO62</f>
        <v>0.4375</v>
      </c>
      <c r="AQ62" s="207">
        <f>IF(AP62&gt;O62,100%,AP62/O62)</f>
        <v>0.4375</v>
      </c>
      <c r="AR62" s="232">
        <f>(AQ62*E62)</f>
        <v>8.7500000000000008E-3</v>
      </c>
      <c r="AS62" s="31"/>
      <c r="AT62" s="31"/>
      <c r="AU62" s="31"/>
      <c r="AV62" s="31"/>
      <c r="AW62" s="31"/>
      <c r="AX62" s="31"/>
    </row>
    <row r="63" spans="1:50" ht="14.25" customHeight="1" x14ac:dyDescent="0.15">
      <c r="A63" s="119"/>
      <c r="B63" s="119"/>
      <c r="C63" s="119"/>
      <c r="D63" s="119"/>
      <c r="E63" s="119"/>
      <c r="F63" s="119"/>
      <c r="G63" s="119"/>
      <c r="H63" s="143"/>
      <c r="I63" s="143"/>
      <c r="J63" s="143"/>
      <c r="K63" s="143"/>
      <c r="L63" s="143"/>
      <c r="M63" s="143"/>
      <c r="N63" s="143"/>
      <c r="O63" s="143"/>
      <c r="P63" s="143"/>
      <c r="Q63" s="211"/>
      <c r="R63" s="147"/>
      <c r="S63" s="143"/>
      <c r="T63" s="143"/>
      <c r="U63" s="143"/>
      <c r="V63" s="143"/>
      <c r="W63" s="143"/>
      <c r="X63" s="143"/>
      <c r="Y63" s="143"/>
      <c r="Z63" s="143"/>
      <c r="AA63" s="143"/>
      <c r="AB63" s="148"/>
      <c r="AC63" s="147"/>
      <c r="AD63" s="143"/>
      <c r="AE63" s="143"/>
      <c r="AF63" s="143"/>
      <c r="AG63" s="143"/>
      <c r="AH63" s="143"/>
      <c r="AI63" s="143"/>
      <c r="AJ63" s="143"/>
      <c r="AK63" s="143"/>
      <c r="AL63" s="143"/>
      <c r="AM63" s="148"/>
      <c r="AN63" s="204"/>
      <c r="AO63" s="143"/>
      <c r="AP63" s="143"/>
      <c r="AQ63" s="143"/>
      <c r="AR63" s="148"/>
      <c r="AS63" s="31"/>
      <c r="AT63" s="31"/>
      <c r="AU63" s="31"/>
      <c r="AV63" s="31"/>
      <c r="AW63" s="31"/>
      <c r="AX63" s="31"/>
    </row>
    <row r="64" spans="1:50" ht="14.25" customHeight="1" x14ac:dyDescent="0.15">
      <c r="A64" s="119"/>
      <c r="B64" s="119"/>
      <c r="C64" s="119"/>
      <c r="D64" s="119"/>
      <c r="E64" s="119"/>
      <c r="F64" s="119"/>
      <c r="G64" s="119"/>
      <c r="H64" s="143"/>
      <c r="I64" s="143"/>
      <c r="J64" s="143"/>
      <c r="K64" s="143"/>
      <c r="L64" s="143"/>
      <c r="M64" s="143"/>
      <c r="N64" s="143"/>
      <c r="O64" s="143"/>
      <c r="P64" s="143"/>
      <c r="Q64" s="211"/>
      <c r="R64" s="147"/>
      <c r="S64" s="143"/>
      <c r="T64" s="143"/>
      <c r="U64" s="143"/>
      <c r="V64" s="143"/>
      <c r="W64" s="143"/>
      <c r="X64" s="143"/>
      <c r="Y64" s="143"/>
      <c r="Z64" s="143"/>
      <c r="AA64" s="143"/>
      <c r="AB64" s="148"/>
      <c r="AC64" s="147"/>
      <c r="AD64" s="143"/>
      <c r="AE64" s="143"/>
      <c r="AF64" s="143"/>
      <c r="AG64" s="143"/>
      <c r="AH64" s="143"/>
      <c r="AI64" s="143"/>
      <c r="AJ64" s="143"/>
      <c r="AK64" s="143"/>
      <c r="AL64" s="143"/>
      <c r="AM64" s="148"/>
      <c r="AN64" s="204"/>
      <c r="AO64" s="143"/>
      <c r="AP64" s="143"/>
      <c r="AQ64" s="143"/>
      <c r="AR64" s="148"/>
      <c r="AS64" s="31"/>
      <c r="AT64" s="31"/>
      <c r="AU64" s="31"/>
      <c r="AV64" s="31"/>
      <c r="AW64" s="31"/>
      <c r="AX64" s="31"/>
    </row>
    <row r="65" spans="1:50" ht="14.25" customHeight="1" x14ac:dyDescent="0.15">
      <c r="A65" s="106"/>
      <c r="B65" s="106"/>
      <c r="C65" s="106"/>
      <c r="D65" s="106"/>
      <c r="E65" s="106"/>
      <c r="F65" s="106"/>
      <c r="G65" s="106"/>
      <c r="H65" s="111"/>
      <c r="I65" s="111"/>
      <c r="J65" s="111"/>
      <c r="K65" s="111"/>
      <c r="L65" s="111"/>
      <c r="M65" s="111"/>
      <c r="N65" s="111"/>
      <c r="O65" s="111"/>
      <c r="P65" s="111"/>
      <c r="Q65" s="212"/>
      <c r="R65" s="115"/>
      <c r="S65" s="111"/>
      <c r="T65" s="111"/>
      <c r="U65" s="111"/>
      <c r="V65" s="111"/>
      <c r="W65" s="111"/>
      <c r="X65" s="111"/>
      <c r="Y65" s="111"/>
      <c r="Z65" s="111"/>
      <c r="AA65" s="111"/>
      <c r="AB65" s="113"/>
      <c r="AC65" s="115"/>
      <c r="AD65" s="111"/>
      <c r="AE65" s="111"/>
      <c r="AF65" s="111"/>
      <c r="AG65" s="111"/>
      <c r="AH65" s="111"/>
      <c r="AI65" s="111"/>
      <c r="AJ65" s="111"/>
      <c r="AK65" s="111"/>
      <c r="AL65" s="111"/>
      <c r="AM65" s="113"/>
      <c r="AN65" s="205"/>
      <c r="AO65" s="111"/>
      <c r="AP65" s="111"/>
      <c r="AQ65" s="111"/>
      <c r="AR65" s="113"/>
      <c r="AS65" s="31"/>
      <c r="AT65" s="31"/>
      <c r="AU65" s="31"/>
      <c r="AV65" s="31"/>
      <c r="AW65" s="31"/>
      <c r="AX65" s="31"/>
    </row>
    <row r="66" spans="1:50" ht="39" customHeight="1" x14ac:dyDescent="0.15">
      <c r="A66" s="233">
        <v>24</v>
      </c>
      <c r="B66" s="233" t="s">
        <v>91</v>
      </c>
      <c r="C66" s="233" t="s">
        <v>45</v>
      </c>
      <c r="D66" s="233" t="s">
        <v>81</v>
      </c>
      <c r="E66" s="234">
        <v>0.01</v>
      </c>
      <c r="F66" s="233" t="s">
        <v>153</v>
      </c>
      <c r="G66" s="233" t="s">
        <v>154</v>
      </c>
      <c r="H66" s="228" t="s">
        <v>155</v>
      </c>
      <c r="I66" s="228" t="s">
        <v>142</v>
      </c>
      <c r="J66" s="228">
        <v>1</v>
      </c>
      <c r="K66" s="228"/>
      <c r="L66" s="228"/>
      <c r="M66" s="228">
        <v>2024</v>
      </c>
      <c r="N66" s="228">
        <v>1</v>
      </c>
      <c r="O66" s="225">
        <v>1</v>
      </c>
      <c r="P66" s="228">
        <v>1</v>
      </c>
      <c r="Q66" s="236">
        <v>1</v>
      </c>
      <c r="R66" s="230">
        <v>9</v>
      </c>
      <c r="S66" s="231">
        <v>44</v>
      </c>
      <c r="T66" s="207">
        <f>R66/S66</f>
        <v>0.20454545454545456</v>
      </c>
      <c r="U66" s="228">
        <v>0</v>
      </c>
      <c r="V66" s="228">
        <v>0</v>
      </c>
      <c r="W66" s="207" t="e">
        <f>U66/V66</f>
        <v>#DIV/0!</v>
      </c>
      <c r="X66" s="224">
        <v>9</v>
      </c>
      <c r="Y66" s="224">
        <v>44</v>
      </c>
      <c r="Z66" s="207">
        <f>X66/Y66</f>
        <v>0.20454545454545456</v>
      </c>
      <c r="AA66" s="207">
        <f>IF(Z66&gt;O66,100%,Z66/O66)</f>
        <v>0.20454545454545456</v>
      </c>
      <c r="AB66" s="227">
        <f>(AA66*$E$66)</f>
        <v>2.0454545454545456E-3</v>
      </c>
      <c r="AC66" s="230">
        <v>10</v>
      </c>
      <c r="AD66" s="231">
        <v>44</v>
      </c>
      <c r="AE66" s="207">
        <f>AC66/AD66</f>
        <v>0.22727272727272727</v>
      </c>
      <c r="AF66" s="228">
        <v>0</v>
      </c>
      <c r="AG66" s="228">
        <v>0</v>
      </c>
      <c r="AH66" s="207" t="e">
        <f>AF66/AG66</f>
        <v>#DIV/0!</v>
      </c>
      <c r="AI66" s="224">
        <f t="shared" ref="AI66:AJ66" si="59">AC66+AF66</f>
        <v>10</v>
      </c>
      <c r="AJ66" s="224">
        <f t="shared" si="59"/>
        <v>44</v>
      </c>
      <c r="AK66" s="207">
        <f>AI66/AJ66</f>
        <v>0.22727272727272727</v>
      </c>
      <c r="AL66" s="207">
        <f>IF(AK66&gt;Z66,100%,AK66/Z66)</f>
        <v>1</v>
      </c>
      <c r="AM66" s="227">
        <f>(AL66*$E$66)</f>
        <v>0.01</v>
      </c>
      <c r="AN66" s="223">
        <f>+X66+AI66</f>
        <v>19</v>
      </c>
      <c r="AO66" s="224">
        <f>+AJ66</f>
        <v>44</v>
      </c>
      <c r="AP66" s="207">
        <f>AN66/AO66</f>
        <v>0.43181818181818182</v>
      </c>
      <c r="AQ66" s="207">
        <f>IF(AP66&gt;O66,100%,AP66/O66)</f>
        <v>0.43181818181818182</v>
      </c>
      <c r="AR66" s="232">
        <f>(AQ66*E66)</f>
        <v>4.3181818181818182E-3</v>
      </c>
      <c r="AS66" s="31"/>
      <c r="AT66" s="31"/>
      <c r="AU66" s="31"/>
      <c r="AV66" s="31"/>
      <c r="AW66" s="31"/>
      <c r="AX66" s="31"/>
    </row>
    <row r="67" spans="1:50" ht="39" customHeight="1" x14ac:dyDescent="0.15">
      <c r="A67" s="106"/>
      <c r="B67" s="106"/>
      <c r="C67" s="106"/>
      <c r="D67" s="106"/>
      <c r="E67" s="106"/>
      <c r="F67" s="106"/>
      <c r="G67" s="106"/>
      <c r="H67" s="111"/>
      <c r="I67" s="111"/>
      <c r="J67" s="111"/>
      <c r="K67" s="111"/>
      <c r="L67" s="111"/>
      <c r="M67" s="111"/>
      <c r="N67" s="111"/>
      <c r="O67" s="111"/>
      <c r="P67" s="111"/>
      <c r="Q67" s="212"/>
      <c r="R67" s="115"/>
      <c r="S67" s="111"/>
      <c r="T67" s="111"/>
      <c r="U67" s="111"/>
      <c r="V67" s="111"/>
      <c r="W67" s="111"/>
      <c r="X67" s="111"/>
      <c r="Y67" s="111"/>
      <c r="Z67" s="111"/>
      <c r="AA67" s="111"/>
      <c r="AB67" s="113"/>
      <c r="AC67" s="115"/>
      <c r="AD67" s="111"/>
      <c r="AE67" s="111"/>
      <c r="AF67" s="111"/>
      <c r="AG67" s="111"/>
      <c r="AH67" s="111"/>
      <c r="AI67" s="111"/>
      <c r="AJ67" s="111"/>
      <c r="AK67" s="111"/>
      <c r="AL67" s="111"/>
      <c r="AM67" s="113"/>
      <c r="AN67" s="205"/>
      <c r="AO67" s="111"/>
      <c r="AP67" s="111"/>
      <c r="AQ67" s="111"/>
      <c r="AR67" s="113"/>
      <c r="AS67" s="31"/>
      <c r="AT67" s="31"/>
      <c r="AU67" s="31"/>
      <c r="AV67" s="31"/>
      <c r="AW67" s="31"/>
      <c r="AX67" s="31"/>
    </row>
    <row r="68" spans="1:50" ht="40.5" customHeight="1" x14ac:dyDescent="0.15">
      <c r="A68" s="208">
        <v>25</v>
      </c>
      <c r="B68" s="208" t="s">
        <v>91</v>
      </c>
      <c r="C68" s="208" t="s">
        <v>45</v>
      </c>
      <c r="D68" s="208" t="s">
        <v>81</v>
      </c>
      <c r="E68" s="221">
        <v>0.02</v>
      </c>
      <c r="F68" s="208" t="s">
        <v>156</v>
      </c>
      <c r="G68" s="208" t="s">
        <v>157</v>
      </c>
      <c r="H68" s="208" t="s">
        <v>158</v>
      </c>
      <c r="I68" s="208" t="s">
        <v>49</v>
      </c>
      <c r="J68" s="208">
        <v>68</v>
      </c>
      <c r="K68" s="208">
        <v>506</v>
      </c>
      <c r="L68" s="218">
        <f>J68/K68</f>
        <v>0.13438735177865613</v>
      </c>
      <c r="M68" s="208">
        <v>2024</v>
      </c>
      <c r="N68" s="218">
        <v>0.95</v>
      </c>
      <c r="O68" s="218">
        <v>0.95</v>
      </c>
      <c r="P68" s="218">
        <v>0.95</v>
      </c>
      <c r="Q68" s="219">
        <v>0.95</v>
      </c>
      <c r="R68" s="237">
        <v>23</v>
      </c>
      <c r="S68" s="238">
        <v>23</v>
      </c>
      <c r="T68" s="200">
        <f>R68/S68</f>
        <v>1</v>
      </c>
      <c r="U68" s="238">
        <v>1</v>
      </c>
      <c r="V68" s="238">
        <v>1</v>
      </c>
      <c r="W68" s="200">
        <f>U68/V68</f>
        <v>1</v>
      </c>
      <c r="X68" s="201">
        <f t="shared" ref="X68:Y68" si="60">R68+U68</f>
        <v>24</v>
      </c>
      <c r="Y68" s="201">
        <f t="shared" si="60"/>
        <v>24</v>
      </c>
      <c r="Z68" s="200">
        <f>X68/Y68</f>
        <v>1</v>
      </c>
      <c r="AA68" s="200">
        <f>IF(Z68&gt;O68,100%,Z68/O68)</f>
        <v>1</v>
      </c>
      <c r="AB68" s="202">
        <f>(AA68*$E$68)</f>
        <v>0.02</v>
      </c>
      <c r="AC68" s="237">
        <v>29</v>
      </c>
      <c r="AD68" s="238">
        <v>29</v>
      </c>
      <c r="AE68" s="200">
        <f>AC68/AD68</f>
        <v>1</v>
      </c>
      <c r="AF68" s="238">
        <v>1</v>
      </c>
      <c r="AG68" s="238">
        <v>1</v>
      </c>
      <c r="AH68" s="200">
        <f>AF68/AG68</f>
        <v>1</v>
      </c>
      <c r="AI68" s="201">
        <f t="shared" ref="AI68:AJ68" si="61">AC68+AF68</f>
        <v>30</v>
      </c>
      <c r="AJ68" s="201">
        <f t="shared" si="61"/>
        <v>30</v>
      </c>
      <c r="AK68" s="200">
        <f>AI68/AJ68</f>
        <v>1</v>
      </c>
      <c r="AL68" s="200">
        <f>IF(AK68&gt;Z68,100%,AK68/Z68)</f>
        <v>1</v>
      </c>
      <c r="AM68" s="202">
        <f>(AL68*$E$68)</f>
        <v>0.02</v>
      </c>
      <c r="AN68" s="203">
        <f t="shared" ref="AN68:AO68" si="62">+X68+AI68</f>
        <v>54</v>
      </c>
      <c r="AO68" s="201">
        <f t="shared" si="62"/>
        <v>54</v>
      </c>
      <c r="AP68" s="200">
        <f>AN68/AO68</f>
        <v>1</v>
      </c>
      <c r="AQ68" s="200">
        <f>IF(AP68&gt;O68,100%,AP68/O68)</f>
        <v>1</v>
      </c>
      <c r="AR68" s="206">
        <f>(AQ68*E68)</f>
        <v>0.02</v>
      </c>
      <c r="AS68" s="30"/>
      <c r="AT68" s="30"/>
      <c r="AU68" s="30"/>
      <c r="AV68" s="30"/>
      <c r="AW68" s="30"/>
      <c r="AX68" s="30"/>
    </row>
    <row r="69" spans="1:50" ht="14.25" customHeight="1" x14ac:dyDescent="0.15">
      <c r="A69" s="119"/>
      <c r="B69" s="119"/>
      <c r="C69" s="119"/>
      <c r="D69" s="119"/>
      <c r="E69" s="119"/>
      <c r="F69" s="119"/>
      <c r="G69" s="119"/>
      <c r="H69" s="143"/>
      <c r="I69" s="143"/>
      <c r="J69" s="143"/>
      <c r="K69" s="143"/>
      <c r="L69" s="143"/>
      <c r="M69" s="143"/>
      <c r="N69" s="143"/>
      <c r="O69" s="143"/>
      <c r="P69" s="143"/>
      <c r="Q69" s="211"/>
      <c r="R69" s="147"/>
      <c r="S69" s="143"/>
      <c r="T69" s="143"/>
      <c r="U69" s="143"/>
      <c r="V69" s="143"/>
      <c r="W69" s="143"/>
      <c r="X69" s="143"/>
      <c r="Y69" s="143"/>
      <c r="Z69" s="143"/>
      <c r="AA69" s="143"/>
      <c r="AB69" s="148"/>
      <c r="AC69" s="147"/>
      <c r="AD69" s="143"/>
      <c r="AE69" s="143"/>
      <c r="AF69" s="143"/>
      <c r="AG69" s="143"/>
      <c r="AH69" s="143"/>
      <c r="AI69" s="143"/>
      <c r="AJ69" s="143"/>
      <c r="AK69" s="143"/>
      <c r="AL69" s="143"/>
      <c r="AM69" s="148"/>
      <c r="AN69" s="204"/>
      <c r="AO69" s="143"/>
      <c r="AP69" s="143"/>
      <c r="AQ69" s="143"/>
      <c r="AR69" s="148"/>
      <c r="AS69" s="30"/>
      <c r="AT69" s="30"/>
      <c r="AU69" s="30"/>
      <c r="AV69" s="30"/>
      <c r="AW69" s="30"/>
      <c r="AX69" s="30"/>
    </row>
    <row r="70" spans="1:50" ht="36" customHeight="1" x14ac:dyDescent="0.15">
      <c r="A70" s="106"/>
      <c r="B70" s="106"/>
      <c r="C70" s="106"/>
      <c r="D70" s="106"/>
      <c r="E70" s="106"/>
      <c r="F70" s="106"/>
      <c r="G70" s="106"/>
      <c r="H70" s="111"/>
      <c r="I70" s="111"/>
      <c r="J70" s="111"/>
      <c r="K70" s="111"/>
      <c r="L70" s="111"/>
      <c r="M70" s="111"/>
      <c r="N70" s="111"/>
      <c r="O70" s="111"/>
      <c r="P70" s="111"/>
      <c r="Q70" s="212"/>
      <c r="R70" s="115"/>
      <c r="S70" s="111"/>
      <c r="T70" s="111"/>
      <c r="U70" s="111"/>
      <c r="V70" s="111"/>
      <c r="W70" s="111"/>
      <c r="X70" s="111"/>
      <c r="Y70" s="111"/>
      <c r="Z70" s="111"/>
      <c r="AA70" s="111"/>
      <c r="AB70" s="113"/>
      <c r="AC70" s="115"/>
      <c r="AD70" s="111"/>
      <c r="AE70" s="111"/>
      <c r="AF70" s="111"/>
      <c r="AG70" s="111"/>
      <c r="AH70" s="111"/>
      <c r="AI70" s="111"/>
      <c r="AJ70" s="111"/>
      <c r="AK70" s="111"/>
      <c r="AL70" s="111"/>
      <c r="AM70" s="113"/>
      <c r="AN70" s="205"/>
      <c r="AO70" s="111"/>
      <c r="AP70" s="111"/>
      <c r="AQ70" s="111"/>
      <c r="AR70" s="113"/>
      <c r="AS70" s="30"/>
      <c r="AT70" s="30"/>
      <c r="AU70" s="30"/>
      <c r="AV70" s="30"/>
      <c r="AW70" s="30"/>
      <c r="AX70" s="30"/>
    </row>
    <row r="71" spans="1:50" ht="40.5" customHeight="1" x14ac:dyDescent="0.15">
      <c r="A71" s="208">
        <v>26</v>
      </c>
      <c r="B71" s="208" t="s">
        <v>91</v>
      </c>
      <c r="C71" s="208" t="s">
        <v>45</v>
      </c>
      <c r="D71" s="208" t="s">
        <v>81</v>
      </c>
      <c r="E71" s="221">
        <v>0.02</v>
      </c>
      <c r="F71" s="208" t="s">
        <v>159</v>
      </c>
      <c r="G71" s="208" t="s">
        <v>160</v>
      </c>
      <c r="H71" s="208" t="s">
        <v>161</v>
      </c>
      <c r="I71" s="208" t="s">
        <v>49</v>
      </c>
      <c r="J71" s="208">
        <v>85</v>
      </c>
      <c r="K71" s="208">
        <v>507</v>
      </c>
      <c r="L71" s="218">
        <f>J71/K71</f>
        <v>0.16765285996055226</v>
      </c>
      <c r="M71" s="208">
        <v>2024</v>
      </c>
      <c r="N71" s="218">
        <v>0.95</v>
      </c>
      <c r="O71" s="218">
        <v>0.95</v>
      </c>
      <c r="P71" s="218">
        <v>0.95</v>
      </c>
      <c r="Q71" s="219">
        <v>0.95</v>
      </c>
      <c r="R71" s="237">
        <v>25</v>
      </c>
      <c r="S71" s="238">
        <v>25</v>
      </c>
      <c r="T71" s="200">
        <f>R71/S71</f>
        <v>1</v>
      </c>
      <c r="U71" s="238">
        <v>2</v>
      </c>
      <c r="V71" s="238">
        <v>2</v>
      </c>
      <c r="W71" s="200">
        <f>U71/V71</f>
        <v>1</v>
      </c>
      <c r="X71" s="201">
        <f t="shared" ref="X71:Y71" si="63">R71+U71</f>
        <v>27</v>
      </c>
      <c r="Y71" s="201">
        <f t="shared" si="63"/>
        <v>27</v>
      </c>
      <c r="Z71" s="200">
        <f>X71/Y71</f>
        <v>1</v>
      </c>
      <c r="AA71" s="200">
        <f>IF(Z71&gt;O71,100%,Z71/O71)</f>
        <v>1</v>
      </c>
      <c r="AB71" s="202">
        <f>(AA71*$E$71)</f>
        <v>0.02</v>
      </c>
      <c r="AC71" s="237">
        <v>27</v>
      </c>
      <c r="AD71" s="238">
        <v>27</v>
      </c>
      <c r="AE71" s="200">
        <f>AC71/AD71</f>
        <v>1</v>
      </c>
      <c r="AF71" s="238">
        <v>1</v>
      </c>
      <c r="AG71" s="238">
        <v>1</v>
      </c>
      <c r="AH71" s="200">
        <f>AF71/AG71</f>
        <v>1</v>
      </c>
      <c r="AI71" s="201">
        <f t="shared" ref="AI71:AJ71" si="64">AC71+AF71</f>
        <v>28</v>
      </c>
      <c r="AJ71" s="201">
        <f t="shared" si="64"/>
        <v>28</v>
      </c>
      <c r="AK71" s="200">
        <f>AI71/AJ71</f>
        <v>1</v>
      </c>
      <c r="AL71" s="200">
        <f>IF(AK71&gt;Z71,100%,AK71/Z71)</f>
        <v>1</v>
      </c>
      <c r="AM71" s="202">
        <f>(AL71*$E$71)</f>
        <v>0.02</v>
      </c>
      <c r="AN71" s="203">
        <f t="shared" ref="AN71:AO71" si="65">+X71+AI71</f>
        <v>55</v>
      </c>
      <c r="AO71" s="201">
        <f t="shared" si="65"/>
        <v>55</v>
      </c>
      <c r="AP71" s="200">
        <f>AN71/AO71</f>
        <v>1</v>
      </c>
      <c r="AQ71" s="200">
        <f>IF(AP71&gt;O71,100%,AP71/O71)</f>
        <v>1</v>
      </c>
      <c r="AR71" s="206">
        <f>(AQ71*E71)</f>
        <v>0.02</v>
      </c>
      <c r="AS71" s="30"/>
      <c r="AT71" s="30"/>
      <c r="AU71" s="30"/>
      <c r="AV71" s="30"/>
      <c r="AW71" s="30"/>
      <c r="AX71" s="30"/>
    </row>
    <row r="72" spans="1:50" ht="14.25" customHeight="1" x14ac:dyDescent="0.15">
      <c r="A72" s="119"/>
      <c r="B72" s="119"/>
      <c r="C72" s="119"/>
      <c r="D72" s="119"/>
      <c r="E72" s="119"/>
      <c r="F72" s="119"/>
      <c r="G72" s="119"/>
      <c r="H72" s="143"/>
      <c r="I72" s="143"/>
      <c r="J72" s="143"/>
      <c r="K72" s="143"/>
      <c r="L72" s="143"/>
      <c r="M72" s="143"/>
      <c r="N72" s="143"/>
      <c r="O72" s="143"/>
      <c r="P72" s="143"/>
      <c r="Q72" s="211"/>
      <c r="R72" s="147"/>
      <c r="S72" s="143"/>
      <c r="T72" s="143"/>
      <c r="U72" s="143"/>
      <c r="V72" s="143"/>
      <c r="W72" s="143"/>
      <c r="X72" s="143"/>
      <c r="Y72" s="143"/>
      <c r="Z72" s="143"/>
      <c r="AA72" s="143"/>
      <c r="AB72" s="148"/>
      <c r="AC72" s="147"/>
      <c r="AD72" s="143"/>
      <c r="AE72" s="143"/>
      <c r="AF72" s="143"/>
      <c r="AG72" s="143"/>
      <c r="AH72" s="143"/>
      <c r="AI72" s="143"/>
      <c r="AJ72" s="143"/>
      <c r="AK72" s="143"/>
      <c r="AL72" s="143"/>
      <c r="AM72" s="148"/>
      <c r="AN72" s="204"/>
      <c r="AO72" s="143"/>
      <c r="AP72" s="143"/>
      <c r="AQ72" s="143"/>
      <c r="AR72" s="148"/>
      <c r="AS72" s="30"/>
      <c r="AT72" s="30"/>
      <c r="AU72" s="30"/>
      <c r="AV72" s="30"/>
      <c r="AW72" s="30"/>
      <c r="AX72" s="30"/>
    </row>
    <row r="73" spans="1:50" ht="14.25" customHeight="1" x14ac:dyDescent="0.15">
      <c r="A73" s="106"/>
      <c r="B73" s="106"/>
      <c r="C73" s="106"/>
      <c r="D73" s="106"/>
      <c r="E73" s="106"/>
      <c r="F73" s="106"/>
      <c r="G73" s="106"/>
      <c r="H73" s="111"/>
      <c r="I73" s="111"/>
      <c r="J73" s="111"/>
      <c r="K73" s="111"/>
      <c r="L73" s="111"/>
      <c r="M73" s="111"/>
      <c r="N73" s="111"/>
      <c r="O73" s="111"/>
      <c r="P73" s="111"/>
      <c r="Q73" s="212"/>
      <c r="R73" s="115"/>
      <c r="S73" s="111"/>
      <c r="T73" s="111"/>
      <c r="U73" s="111"/>
      <c r="V73" s="111"/>
      <c r="W73" s="111"/>
      <c r="X73" s="111"/>
      <c r="Y73" s="111"/>
      <c r="Z73" s="111"/>
      <c r="AA73" s="111"/>
      <c r="AB73" s="113"/>
      <c r="AC73" s="115"/>
      <c r="AD73" s="111"/>
      <c r="AE73" s="111"/>
      <c r="AF73" s="111"/>
      <c r="AG73" s="111"/>
      <c r="AH73" s="111"/>
      <c r="AI73" s="111"/>
      <c r="AJ73" s="111"/>
      <c r="AK73" s="111"/>
      <c r="AL73" s="111"/>
      <c r="AM73" s="113"/>
      <c r="AN73" s="205"/>
      <c r="AO73" s="111"/>
      <c r="AP73" s="111"/>
      <c r="AQ73" s="111"/>
      <c r="AR73" s="113"/>
      <c r="AS73" s="30"/>
      <c r="AT73" s="30"/>
      <c r="AU73" s="30"/>
      <c r="AV73" s="30"/>
      <c r="AW73" s="30"/>
      <c r="AX73" s="30"/>
    </row>
    <row r="74" spans="1:50" ht="41.25" customHeight="1" x14ac:dyDescent="0.15">
      <c r="A74" s="273">
        <v>27</v>
      </c>
      <c r="B74" s="117" t="s">
        <v>91</v>
      </c>
      <c r="C74" s="117" t="s">
        <v>45</v>
      </c>
      <c r="D74" s="117" t="s">
        <v>81</v>
      </c>
      <c r="E74" s="274">
        <v>0.02</v>
      </c>
      <c r="F74" s="117" t="s">
        <v>162</v>
      </c>
      <c r="G74" s="117" t="s">
        <v>163</v>
      </c>
      <c r="H74" s="117" t="s">
        <v>164</v>
      </c>
      <c r="I74" s="117" t="s">
        <v>49</v>
      </c>
      <c r="J74" s="117">
        <v>107</v>
      </c>
      <c r="K74" s="117">
        <v>508</v>
      </c>
      <c r="L74" s="277">
        <f>J74/K74</f>
        <v>0.21062992125984251</v>
      </c>
      <c r="M74" s="117">
        <v>2023</v>
      </c>
      <c r="N74" s="277">
        <v>0.95</v>
      </c>
      <c r="O74" s="277">
        <v>0.95</v>
      </c>
      <c r="P74" s="277">
        <v>0.95</v>
      </c>
      <c r="Q74" s="279">
        <v>0.95</v>
      </c>
      <c r="R74" s="237">
        <v>68</v>
      </c>
      <c r="S74" s="238">
        <v>68</v>
      </c>
      <c r="T74" s="200">
        <f>R74/S74</f>
        <v>1</v>
      </c>
      <c r="U74" s="238">
        <v>2</v>
      </c>
      <c r="V74" s="238">
        <v>2</v>
      </c>
      <c r="W74" s="200">
        <f>U74/V74</f>
        <v>1</v>
      </c>
      <c r="X74" s="201">
        <f t="shared" ref="X74:Y74" si="66">R74+U74</f>
        <v>70</v>
      </c>
      <c r="Y74" s="201">
        <f t="shared" si="66"/>
        <v>70</v>
      </c>
      <c r="Z74" s="200">
        <f>X74/Y74</f>
        <v>1</v>
      </c>
      <c r="AA74" s="200">
        <f>IF(Z74&gt;O74,100%,Z74/O74)</f>
        <v>1</v>
      </c>
      <c r="AB74" s="202">
        <f>(AA74*$E$74)</f>
        <v>0.02</v>
      </c>
      <c r="AC74" s="237">
        <v>28</v>
      </c>
      <c r="AD74" s="238">
        <v>28</v>
      </c>
      <c r="AE74" s="200">
        <f>AC74/AD74</f>
        <v>1</v>
      </c>
      <c r="AF74" s="238">
        <v>2</v>
      </c>
      <c r="AG74" s="238">
        <v>2</v>
      </c>
      <c r="AH74" s="200">
        <f>AF74/AG74</f>
        <v>1</v>
      </c>
      <c r="AI74" s="201">
        <f t="shared" ref="AI74:AJ74" si="67">AC74+AF74</f>
        <v>30</v>
      </c>
      <c r="AJ74" s="201">
        <f t="shared" si="67"/>
        <v>30</v>
      </c>
      <c r="AK74" s="200">
        <f>AI74/AJ74</f>
        <v>1</v>
      </c>
      <c r="AL74" s="200">
        <f>IF(AK74&gt;Z74,100%,AK74/Z74)</f>
        <v>1</v>
      </c>
      <c r="AM74" s="202">
        <f>(AL74*$E$74)</f>
        <v>0.02</v>
      </c>
      <c r="AN74" s="203">
        <f t="shared" ref="AN74:AO74" si="68">+X74+AI74</f>
        <v>100</v>
      </c>
      <c r="AO74" s="201">
        <f t="shared" si="68"/>
        <v>100</v>
      </c>
      <c r="AP74" s="200">
        <f>AN74/AO74</f>
        <v>1</v>
      </c>
      <c r="AQ74" s="200">
        <f>IF(AP74&gt;O74,100%,AP74/O74)</f>
        <v>1</v>
      </c>
      <c r="AR74" s="206">
        <f>(AQ74*E74)</f>
        <v>0.02</v>
      </c>
      <c r="AS74" s="30"/>
      <c r="AT74" s="30"/>
      <c r="AU74" s="30"/>
      <c r="AV74" s="30"/>
      <c r="AW74" s="30"/>
      <c r="AX74" s="30"/>
    </row>
    <row r="75" spans="1:50" ht="14.25" customHeight="1" x14ac:dyDescent="0.15">
      <c r="A75" s="122"/>
      <c r="B75" s="118"/>
      <c r="C75" s="118"/>
      <c r="D75" s="118"/>
      <c r="E75" s="118"/>
      <c r="F75" s="118"/>
      <c r="G75" s="118"/>
      <c r="H75" s="275"/>
      <c r="I75" s="275"/>
      <c r="J75" s="275"/>
      <c r="K75" s="275"/>
      <c r="L75" s="275"/>
      <c r="M75" s="275"/>
      <c r="N75" s="275"/>
      <c r="O75" s="275"/>
      <c r="P75" s="275"/>
      <c r="Q75" s="280"/>
      <c r="R75" s="147"/>
      <c r="S75" s="143"/>
      <c r="T75" s="143"/>
      <c r="U75" s="143"/>
      <c r="V75" s="143"/>
      <c r="W75" s="143"/>
      <c r="X75" s="143"/>
      <c r="Y75" s="143"/>
      <c r="Z75" s="143"/>
      <c r="AA75" s="143"/>
      <c r="AB75" s="148"/>
      <c r="AC75" s="147"/>
      <c r="AD75" s="143"/>
      <c r="AE75" s="143"/>
      <c r="AF75" s="143"/>
      <c r="AG75" s="143"/>
      <c r="AH75" s="143"/>
      <c r="AI75" s="143"/>
      <c r="AJ75" s="143"/>
      <c r="AK75" s="143"/>
      <c r="AL75" s="143"/>
      <c r="AM75" s="148"/>
      <c r="AN75" s="204"/>
      <c r="AO75" s="143"/>
      <c r="AP75" s="143"/>
      <c r="AQ75" s="143"/>
      <c r="AR75" s="148"/>
      <c r="AS75" s="30"/>
      <c r="AT75" s="30"/>
      <c r="AU75" s="30"/>
      <c r="AV75" s="30"/>
      <c r="AW75" s="30"/>
      <c r="AX75" s="30"/>
    </row>
    <row r="76" spans="1:50" ht="14.25" customHeight="1" thickBot="1" x14ac:dyDescent="0.2">
      <c r="A76" s="123"/>
      <c r="B76" s="103"/>
      <c r="C76" s="103"/>
      <c r="D76" s="103"/>
      <c r="E76" s="103"/>
      <c r="F76" s="103"/>
      <c r="G76" s="103"/>
      <c r="H76" s="276"/>
      <c r="I76" s="276"/>
      <c r="J76" s="276"/>
      <c r="K76" s="276"/>
      <c r="L76" s="276"/>
      <c r="M76" s="276"/>
      <c r="N76" s="276"/>
      <c r="O76" s="276"/>
      <c r="P76" s="276"/>
      <c r="Q76" s="281"/>
      <c r="R76" s="155"/>
      <c r="S76" s="154"/>
      <c r="T76" s="154"/>
      <c r="U76" s="154"/>
      <c r="V76" s="154"/>
      <c r="W76" s="154"/>
      <c r="X76" s="154"/>
      <c r="Y76" s="154"/>
      <c r="Z76" s="154"/>
      <c r="AA76" s="154"/>
      <c r="AB76" s="156"/>
      <c r="AC76" s="155"/>
      <c r="AD76" s="154"/>
      <c r="AE76" s="154"/>
      <c r="AF76" s="154"/>
      <c r="AG76" s="154"/>
      <c r="AH76" s="154"/>
      <c r="AI76" s="154"/>
      <c r="AJ76" s="154"/>
      <c r="AK76" s="154"/>
      <c r="AL76" s="154"/>
      <c r="AM76" s="156"/>
      <c r="AN76" s="278"/>
      <c r="AO76" s="154"/>
      <c r="AP76" s="154"/>
      <c r="AQ76" s="154"/>
      <c r="AR76" s="156"/>
      <c r="AS76" s="30"/>
      <c r="AT76" s="30"/>
      <c r="AU76" s="30"/>
      <c r="AV76" s="30"/>
      <c r="AW76" s="30"/>
      <c r="AX76" s="30"/>
    </row>
    <row r="77" spans="1:50" ht="14.25" customHeight="1" x14ac:dyDescent="0.15">
      <c r="A77" s="46"/>
      <c r="E77" s="47"/>
      <c r="F77" s="48"/>
      <c r="G77" s="46"/>
      <c r="H77" s="48"/>
      <c r="I77" s="46"/>
      <c r="J77" s="46"/>
      <c r="K77" s="46"/>
      <c r="L77" s="46"/>
      <c r="M77" s="46"/>
      <c r="N77" s="46"/>
      <c r="O77" s="46"/>
      <c r="P77" s="46"/>
      <c r="Q77" s="46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49"/>
      <c r="AN77" s="2"/>
      <c r="AO77" s="2"/>
      <c r="AP77" s="2"/>
      <c r="AQ77" s="2"/>
      <c r="AR77" s="2"/>
      <c r="AS77" s="25"/>
      <c r="AT77" s="25"/>
      <c r="AU77" s="25"/>
      <c r="AV77" s="25"/>
      <c r="AW77" s="25"/>
      <c r="AX77" s="25"/>
    </row>
    <row r="78" spans="1:50" ht="14.25" customHeight="1" x14ac:dyDescent="0.15">
      <c r="A78" s="46"/>
      <c r="E78" s="50">
        <f>SUM(E12:E76)</f>
        <v>0.60000000000000009</v>
      </c>
      <c r="F78" s="48"/>
      <c r="G78" s="46"/>
      <c r="H78" s="48"/>
      <c r="I78" s="46"/>
      <c r="J78" s="46"/>
      <c r="K78" s="46"/>
      <c r="L78" s="46"/>
      <c r="M78" s="46"/>
      <c r="N78" s="46"/>
      <c r="O78" s="46"/>
      <c r="P78" s="46"/>
      <c r="Q78" s="46"/>
      <c r="R78" s="2"/>
      <c r="S78" s="2"/>
      <c r="T78" s="2"/>
      <c r="U78" s="2"/>
      <c r="V78" s="2"/>
      <c r="W78" s="2"/>
      <c r="X78" s="2"/>
      <c r="Y78" s="2"/>
      <c r="Z78" s="2"/>
      <c r="AA78" s="2"/>
      <c r="AB78" s="24">
        <f>SUM(AB12:AB76)</f>
        <v>0.30866438468908636</v>
      </c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4">
        <f>SUM(AM12:AM76)</f>
        <v>0.52080145187006222</v>
      </c>
      <c r="AN78" s="2"/>
      <c r="AO78" s="2"/>
      <c r="AP78" s="2"/>
      <c r="AQ78" s="2"/>
      <c r="AR78" s="24">
        <f>SUM(AR12:AR76)</f>
        <v>0.43869741698170717</v>
      </c>
      <c r="AS78" s="25"/>
      <c r="AT78" s="25"/>
      <c r="AU78" s="25"/>
      <c r="AV78" s="25"/>
      <c r="AW78" s="25"/>
      <c r="AX78" s="25"/>
    </row>
    <row r="79" spans="1:50" ht="14.25" customHeight="1" x14ac:dyDescent="0.15">
      <c r="A79" s="46"/>
      <c r="E79" s="47"/>
      <c r="F79" s="48"/>
      <c r="G79" s="46"/>
      <c r="H79" s="48"/>
      <c r="I79" s="46"/>
      <c r="J79" s="46"/>
      <c r="K79" s="46"/>
      <c r="L79" s="46"/>
      <c r="M79" s="46"/>
      <c r="N79" s="46"/>
      <c r="O79" s="46"/>
      <c r="P79" s="46"/>
      <c r="Q79" s="46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/>
      <c r="AT79" s="25"/>
      <c r="AU79" s="25"/>
      <c r="AV79" s="25"/>
      <c r="AW79" s="25"/>
      <c r="AX79" s="25"/>
    </row>
    <row r="80" spans="1:50" ht="14.25" customHeight="1" x14ac:dyDescent="0.15">
      <c r="A80" s="46"/>
      <c r="E80" s="47"/>
      <c r="F80" s="48"/>
      <c r="G80" s="46"/>
      <c r="H80" s="48"/>
      <c r="I80" s="46"/>
      <c r="J80" s="46"/>
      <c r="K80" s="46"/>
      <c r="L80" s="46"/>
      <c r="M80" s="46"/>
      <c r="N80" s="46"/>
      <c r="O80" s="46"/>
      <c r="P80" s="46"/>
      <c r="Q80" s="46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/>
      <c r="AT80" s="25"/>
      <c r="AU80" s="25"/>
      <c r="AV80" s="25"/>
      <c r="AW80" s="25"/>
      <c r="AX80" s="25"/>
    </row>
    <row r="81" spans="1:50" ht="14.25" customHeight="1" x14ac:dyDescent="0.15">
      <c r="A81" s="46"/>
      <c r="E81" s="47"/>
      <c r="F81" s="48"/>
      <c r="G81" s="46"/>
      <c r="H81" s="48"/>
      <c r="I81" s="46"/>
      <c r="J81" s="46"/>
      <c r="K81" s="46"/>
      <c r="L81" s="46"/>
      <c r="M81" s="46"/>
      <c r="N81" s="46"/>
      <c r="O81" s="46"/>
      <c r="P81" s="46"/>
      <c r="Q81" s="46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5"/>
      <c r="AT81" s="25"/>
      <c r="AU81" s="25"/>
      <c r="AV81" s="25"/>
      <c r="AW81" s="25"/>
      <c r="AX81" s="25"/>
    </row>
    <row r="82" spans="1:50" ht="14.25" customHeight="1" x14ac:dyDescent="0.15">
      <c r="A82" s="46"/>
      <c r="E82" s="47"/>
      <c r="F82" s="48"/>
      <c r="G82" s="46"/>
      <c r="H82" s="48"/>
      <c r="I82" s="46"/>
      <c r="J82" s="46"/>
      <c r="K82" s="46"/>
      <c r="L82" s="46"/>
      <c r="M82" s="46"/>
      <c r="N82" s="46"/>
      <c r="O82" s="46"/>
      <c r="P82" s="46"/>
      <c r="Q82" s="46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5"/>
      <c r="AT82" s="25"/>
      <c r="AU82" s="25"/>
      <c r="AV82" s="25"/>
      <c r="AW82" s="25"/>
      <c r="AX82" s="25"/>
    </row>
    <row r="83" spans="1:50" ht="14.25" customHeight="1" x14ac:dyDescent="0.15">
      <c r="A83" s="46"/>
      <c r="E83" s="47"/>
      <c r="F83" s="46"/>
      <c r="G83" s="46"/>
      <c r="H83" s="48"/>
      <c r="I83" s="46"/>
      <c r="J83" s="46"/>
      <c r="K83" s="46"/>
      <c r="L83" s="46"/>
      <c r="M83" s="46"/>
      <c r="N83" s="46"/>
      <c r="O83" s="46"/>
      <c r="P83" s="46"/>
      <c r="Q83" s="46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5"/>
      <c r="AT83" s="25"/>
      <c r="AU83" s="25"/>
      <c r="AV83" s="25"/>
      <c r="AW83" s="25"/>
      <c r="AX83" s="25"/>
    </row>
    <row r="84" spans="1:50" ht="14.25" customHeight="1" x14ac:dyDescent="0.15">
      <c r="A84" s="46"/>
      <c r="E84" s="47"/>
      <c r="F84" s="46"/>
      <c r="G84" s="46"/>
      <c r="H84" s="48"/>
      <c r="I84" s="46"/>
      <c r="J84" s="46"/>
      <c r="K84" s="46"/>
      <c r="L84" s="46"/>
      <c r="M84" s="46"/>
      <c r="N84" s="46"/>
      <c r="O84" s="46"/>
      <c r="P84" s="46"/>
      <c r="Q84" s="46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5"/>
      <c r="AT84" s="25"/>
      <c r="AU84" s="25"/>
      <c r="AV84" s="25"/>
      <c r="AW84" s="25"/>
      <c r="AX84" s="25"/>
    </row>
    <row r="85" spans="1:50" ht="14.25" customHeight="1" x14ac:dyDescent="0.15">
      <c r="A85" s="46"/>
      <c r="E85" s="47"/>
      <c r="F85" s="46"/>
      <c r="G85" s="46"/>
      <c r="H85" s="48"/>
      <c r="I85" s="46"/>
      <c r="J85" s="46"/>
      <c r="K85" s="46"/>
      <c r="L85" s="46"/>
      <c r="M85" s="46"/>
      <c r="N85" s="46"/>
      <c r="O85" s="46"/>
      <c r="P85" s="46"/>
      <c r="Q85" s="46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5"/>
      <c r="AT85" s="25"/>
      <c r="AU85" s="25"/>
      <c r="AV85" s="25"/>
      <c r="AW85" s="25"/>
      <c r="AX85" s="25"/>
    </row>
    <row r="86" spans="1:50" ht="14.25" customHeight="1" x14ac:dyDescent="0.15">
      <c r="A86" s="46"/>
      <c r="E86" s="47"/>
      <c r="F86" s="46"/>
      <c r="G86" s="46"/>
      <c r="H86" s="48"/>
      <c r="I86" s="46"/>
      <c r="J86" s="46"/>
      <c r="K86" s="46"/>
      <c r="L86" s="46"/>
      <c r="M86" s="46"/>
      <c r="N86" s="46"/>
      <c r="O86" s="46"/>
      <c r="P86" s="46"/>
      <c r="Q86" s="46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/>
      <c r="AT86" s="25"/>
      <c r="AU86" s="25"/>
      <c r="AV86" s="25"/>
      <c r="AW86" s="25"/>
      <c r="AX86" s="25"/>
    </row>
    <row r="87" spans="1:50" ht="14.25" customHeight="1" x14ac:dyDescent="0.15">
      <c r="A87" s="46"/>
      <c r="E87" s="47"/>
      <c r="F87" s="46"/>
      <c r="G87" s="46"/>
      <c r="H87" s="48"/>
      <c r="I87" s="46"/>
      <c r="J87" s="46"/>
      <c r="K87" s="46"/>
      <c r="L87" s="46"/>
      <c r="M87" s="46"/>
      <c r="N87" s="46"/>
      <c r="O87" s="46"/>
      <c r="P87" s="46"/>
      <c r="Q87" s="46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/>
      <c r="AT87" s="25"/>
      <c r="AU87" s="25"/>
      <c r="AV87" s="25"/>
      <c r="AW87" s="25"/>
      <c r="AX87" s="25"/>
    </row>
    <row r="88" spans="1:50" ht="14.25" customHeight="1" x14ac:dyDescent="0.15">
      <c r="A88" s="46"/>
      <c r="E88" s="47"/>
      <c r="F88" s="46"/>
      <c r="G88" s="46"/>
      <c r="H88" s="48"/>
      <c r="I88" s="46"/>
      <c r="J88" s="46"/>
      <c r="K88" s="46"/>
      <c r="L88" s="46"/>
      <c r="M88" s="46"/>
      <c r="N88" s="46"/>
      <c r="O88" s="46"/>
      <c r="P88" s="46"/>
      <c r="Q88" s="46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/>
      <c r="AT88" s="25"/>
      <c r="AU88" s="25"/>
      <c r="AV88" s="25"/>
      <c r="AW88" s="25"/>
      <c r="AX88" s="25"/>
    </row>
    <row r="89" spans="1:50" ht="14.25" customHeight="1" x14ac:dyDescent="0.15">
      <c r="A89" s="46"/>
      <c r="E89" s="47"/>
      <c r="F89" s="46"/>
      <c r="G89" s="46"/>
      <c r="H89" s="48"/>
      <c r="I89" s="46"/>
      <c r="J89" s="46"/>
      <c r="K89" s="46"/>
      <c r="L89" s="46"/>
      <c r="M89" s="46"/>
      <c r="N89" s="46"/>
      <c r="O89" s="46"/>
      <c r="P89" s="46"/>
      <c r="Q89" s="46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/>
      <c r="AT89" s="25"/>
      <c r="AU89" s="25"/>
      <c r="AV89" s="25"/>
      <c r="AW89" s="25"/>
      <c r="AX89" s="25"/>
    </row>
    <row r="90" spans="1:50" ht="14.25" customHeight="1" x14ac:dyDescent="0.15">
      <c r="A90" s="46"/>
      <c r="E90" s="47"/>
      <c r="F90" s="46"/>
      <c r="G90" s="46"/>
      <c r="H90" s="48"/>
      <c r="I90" s="46"/>
      <c r="J90" s="46"/>
      <c r="K90" s="46"/>
      <c r="L90" s="46"/>
      <c r="M90" s="46"/>
      <c r="N90" s="46"/>
      <c r="O90" s="46"/>
      <c r="P90" s="46"/>
      <c r="Q90" s="46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5"/>
      <c r="AT90" s="25"/>
      <c r="AU90" s="25"/>
      <c r="AV90" s="25"/>
      <c r="AW90" s="25"/>
      <c r="AX90" s="25"/>
    </row>
    <row r="91" spans="1:50" ht="14.25" customHeight="1" x14ac:dyDescent="0.15">
      <c r="A91" s="46"/>
      <c r="E91" s="47"/>
      <c r="F91" s="46"/>
      <c r="G91" s="46"/>
      <c r="H91" s="48"/>
      <c r="I91" s="46"/>
      <c r="J91" s="46"/>
      <c r="K91" s="46"/>
      <c r="L91" s="46"/>
      <c r="M91" s="46"/>
      <c r="N91" s="46"/>
      <c r="O91" s="46"/>
      <c r="P91" s="46"/>
      <c r="Q91" s="46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5"/>
      <c r="AT91" s="25"/>
      <c r="AU91" s="25"/>
      <c r="AV91" s="25"/>
      <c r="AW91" s="25"/>
      <c r="AX91" s="25"/>
    </row>
    <row r="92" spans="1:50" ht="14.25" customHeight="1" x14ac:dyDescent="0.15">
      <c r="A92" s="46"/>
      <c r="E92" s="47"/>
      <c r="F92" s="46"/>
      <c r="G92" s="46"/>
      <c r="H92" s="48"/>
      <c r="I92" s="46"/>
      <c r="J92" s="46"/>
      <c r="K92" s="46"/>
      <c r="L92" s="46"/>
      <c r="M92" s="46"/>
      <c r="N92" s="46"/>
      <c r="O92" s="46"/>
      <c r="P92" s="46"/>
      <c r="Q92" s="46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5"/>
      <c r="AT92" s="25"/>
      <c r="AU92" s="25"/>
      <c r="AV92" s="25"/>
      <c r="AW92" s="25"/>
      <c r="AX92" s="25"/>
    </row>
    <row r="93" spans="1:50" ht="14.25" customHeight="1" x14ac:dyDescent="0.15">
      <c r="A93" s="46"/>
      <c r="E93" s="47"/>
      <c r="F93" s="46"/>
      <c r="G93" s="46"/>
      <c r="H93" s="48"/>
      <c r="I93" s="46"/>
      <c r="J93" s="46"/>
      <c r="K93" s="46"/>
      <c r="L93" s="46"/>
      <c r="M93" s="46"/>
      <c r="N93" s="46"/>
      <c r="O93" s="46"/>
      <c r="P93" s="46"/>
      <c r="Q93" s="46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5"/>
      <c r="AT93" s="25"/>
      <c r="AU93" s="25"/>
      <c r="AV93" s="25"/>
      <c r="AW93" s="25"/>
      <c r="AX93" s="25"/>
    </row>
    <row r="94" spans="1:50" ht="14.25" customHeight="1" x14ac:dyDescent="0.15">
      <c r="A94" s="46"/>
      <c r="E94" s="47"/>
      <c r="F94" s="46"/>
      <c r="G94" s="46"/>
      <c r="H94" s="48"/>
      <c r="I94" s="46"/>
      <c r="J94" s="46"/>
      <c r="K94" s="46"/>
      <c r="L94" s="46"/>
      <c r="M94" s="46"/>
      <c r="N94" s="46"/>
      <c r="O94" s="46"/>
      <c r="P94" s="46"/>
      <c r="Q94" s="46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5"/>
      <c r="AT94" s="25"/>
      <c r="AU94" s="25"/>
      <c r="AV94" s="25"/>
      <c r="AW94" s="25"/>
      <c r="AX94" s="25"/>
    </row>
    <row r="95" spans="1:50" ht="14.25" customHeight="1" x14ac:dyDescent="0.15">
      <c r="A95" s="46"/>
      <c r="E95" s="47"/>
      <c r="F95" s="46"/>
      <c r="G95" s="46"/>
      <c r="H95" s="48"/>
      <c r="I95" s="46"/>
      <c r="J95" s="46"/>
      <c r="K95" s="46"/>
      <c r="L95" s="46"/>
      <c r="M95" s="46"/>
      <c r="N95" s="46"/>
      <c r="O95" s="46"/>
      <c r="P95" s="46"/>
      <c r="Q95" s="46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5"/>
      <c r="AT95" s="25"/>
      <c r="AU95" s="25"/>
      <c r="AV95" s="25"/>
      <c r="AW95" s="25"/>
      <c r="AX95" s="25"/>
    </row>
    <row r="96" spans="1:50" ht="14.25" customHeight="1" x14ac:dyDescent="0.15">
      <c r="A96" s="46"/>
      <c r="E96" s="47"/>
      <c r="F96" s="46"/>
      <c r="G96" s="46"/>
      <c r="H96" s="48"/>
      <c r="I96" s="46"/>
      <c r="J96" s="46"/>
      <c r="K96" s="46"/>
      <c r="L96" s="46"/>
      <c r="M96" s="46"/>
      <c r="N96" s="46"/>
      <c r="O96" s="46"/>
      <c r="P96" s="46"/>
      <c r="Q96" s="46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5"/>
      <c r="AT96" s="25"/>
      <c r="AU96" s="25"/>
      <c r="AV96" s="25"/>
      <c r="AW96" s="25"/>
      <c r="AX96" s="25"/>
    </row>
    <row r="97" spans="1:50" ht="14.25" customHeight="1" x14ac:dyDescent="0.15">
      <c r="A97" s="46"/>
      <c r="E97" s="47"/>
      <c r="F97" s="46"/>
      <c r="G97" s="46"/>
      <c r="H97" s="48"/>
      <c r="I97" s="46"/>
      <c r="J97" s="46"/>
      <c r="K97" s="46"/>
      <c r="L97" s="46"/>
      <c r="M97" s="46"/>
      <c r="N97" s="46"/>
      <c r="O97" s="46"/>
      <c r="P97" s="46"/>
      <c r="Q97" s="46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5"/>
      <c r="AT97" s="25"/>
      <c r="AU97" s="25"/>
      <c r="AV97" s="25"/>
      <c r="AW97" s="25"/>
      <c r="AX97" s="25"/>
    </row>
    <row r="98" spans="1:50" ht="14.25" customHeight="1" x14ac:dyDescent="0.15">
      <c r="A98" s="46"/>
      <c r="E98" s="47"/>
      <c r="F98" s="46"/>
      <c r="G98" s="46"/>
      <c r="H98" s="48"/>
      <c r="I98" s="46"/>
      <c r="J98" s="46"/>
      <c r="K98" s="46"/>
      <c r="L98" s="46"/>
      <c r="M98" s="46"/>
      <c r="N98" s="46"/>
      <c r="O98" s="46"/>
      <c r="P98" s="46"/>
      <c r="Q98" s="46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5"/>
      <c r="AT98" s="25"/>
      <c r="AU98" s="25"/>
      <c r="AV98" s="25"/>
      <c r="AW98" s="25"/>
      <c r="AX98" s="25"/>
    </row>
    <row r="99" spans="1:50" ht="14.25" customHeight="1" x14ac:dyDescent="0.15">
      <c r="A99" s="46"/>
      <c r="E99" s="47"/>
      <c r="F99" s="46"/>
      <c r="G99" s="46"/>
      <c r="H99" s="48"/>
      <c r="I99" s="46"/>
      <c r="J99" s="46"/>
      <c r="K99" s="46"/>
      <c r="L99" s="46"/>
      <c r="M99" s="46"/>
      <c r="N99" s="46"/>
      <c r="O99" s="46"/>
      <c r="P99" s="46"/>
      <c r="Q99" s="46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5"/>
      <c r="AT99" s="25"/>
      <c r="AU99" s="25"/>
      <c r="AV99" s="25"/>
      <c r="AW99" s="25"/>
      <c r="AX99" s="25"/>
    </row>
    <row r="100" spans="1:50" ht="14.25" customHeight="1" x14ac:dyDescent="0.15">
      <c r="A100" s="46"/>
      <c r="E100" s="47"/>
      <c r="F100" s="46"/>
      <c r="G100" s="46"/>
      <c r="H100" s="48"/>
      <c r="I100" s="46"/>
      <c r="J100" s="46"/>
      <c r="K100" s="46"/>
      <c r="L100" s="46"/>
      <c r="M100" s="46"/>
      <c r="N100" s="46"/>
      <c r="O100" s="46"/>
      <c r="P100" s="46"/>
      <c r="Q100" s="46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/>
      <c r="AT100" s="25"/>
      <c r="AU100" s="25"/>
      <c r="AV100" s="25"/>
      <c r="AW100" s="25"/>
      <c r="AX100" s="25"/>
    </row>
    <row r="101" spans="1:50" ht="14.25" customHeight="1" x14ac:dyDescent="0.15">
      <c r="A101" s="46"/>
      <c r="E101" s="47"/>
      <c r="F101" s="46"/>
      <c r="G101" s="46"/>
      <c r="H101" s="48"/>
      <c r="I101" s="46"/>
      <c r="J101" s="46"/>
      <c r="K101" s="46"/>
      <c r="L101" s="46"/>
      <c r="M101" s="46"/>
      <c r="N101" s="46"/>
      <c r="O101" s="46"/>
      <c r="P101" s="46"/>
      <c r="Q101" s="46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/>
      <c r="AT101" s="25"/>
      <c r="AU101" s="25"/>
      <c r="AV101" s="25"/>
      <c r="AW101" s="25"/>
      <c r="AX101" s="25"/>
    </row>
    <row r="102" spans="1:50" ht="14.25" customHeight="1" x14ac:dyDescent="0.15">
      <c r="A102" s="46"/>
      <c r="E102" s="47"/>
      <c r="F102" s="46"/>
      <c r="G102" s="46"/>
      <c r="H102" s="48"/>
      <c r="I102" s="46"/>
      <c r="J102" s="46"/>
      <c r="K102" s="46"/>
      <c r="L102" s="46"/>
      <c r="M102" s="46"/>
      <c r="N102" s="46"/>
      <c r="O102" s="46"/>
      <c r="P102" s="46"/>
      <c r="Q102" s="46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/>
      <c r="AT102" s="25"/>
      <c r="AU102" s="25"/>
      <c r="AV102" s="25"/>
      <c r="AW102" s="25"/>
      <c r="AX102" s="25"/>
    </row>
    <row r="103" spans="1:50" ht="14.25" customHeight="1" x14ac:dyDescent="0.15">
      <c r="A103" s="46"/>
      <c r="E103" s="47"/>
      <c r="F103" s="46"/>
      <c r="G103" s="46"/>
      <c r="H103" s="48"/>
      <c r="I103" s="46"/>
      <c r="J103" s="46"/>
      <c r="K103" s="46"/>
      <c r="L103" s="46"/>
      <c r="M103" s="46"/>
      <c r="N103" s="46"/>
      <c r="O103" s="46"/>
      <c r="P103" s="46"/>
      <c r="Q103" s="46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/>
      <c r="AT103" s="25"/>
      <c r="AU103" s="25"/>
      <c r="AV103" s="25"/>
      <c r="AW103" s="25"/>
      <c r="AX103" s="25"/>
    </row>
    <row r="104" spans="1:50" ht="14.25" customHeight="1" x14ac:dyDescent="0.15">
      <c r="A104" s="46"/>
      <c r="E104" s="47"/>
      <c r="F104" s="46"/>
      <c r="G104" s="46"/>
      <c r="H104" s="48"/>
      <c r="I104" s="46"/>
      <c r="J104" s="46"/>
      <c r="K104" s="46"/>
      <c r="L104" s="46"/>
      <c r="M104" s="46"/>
      <c r="N104" s="46"/>
      <c r="O104" s="46"/>
      <c r="P104" s="46"/>
      <c r="Q104" s="46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5"/>
      <c r="AT104" s="25"/>
      <c r="AU104" s="25"/>
      <c r="AV104" s="25"/>
      <c r="AW104" s="25"/>
      <c r="AX104" s="25"/>
    </row>
    <row r="105" spans="1:50" ht="14.25" customHeight="1" x14ac:dyDescent="0.15">
      <c r="A105" s="46"/>
      <c r="E105" s="47"/>
      <c r="F105" s="46"/>
      <c r="G105" s="46"/>
      <c r="H105" s="48"/>
      <c r="I105" s="46"/>
      <c r="J105" s="46"/>
      <c r="K105" s="46"/>
      <c r="L105" s="46"/>
      <c r="M105" s="46"/>
      <c r="N105" s="46"/>
      <c r="O105" s="46"/>
      <c r="P105" s="46"/>
      <c r="Q105" s="46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5"/>
      <c r="AT105" s="25"/>
      <c r="AU105" s="25"/>
      <c r="AV105" s="25"/>
      <c r="AW105" s="25"/>
      <c r="AX105" s="25"/>
    </row>
    <row r="106" spans="1:50" ht="14.25" customHeight="1" x14ac:dyDescent="0.15">
      <c r="A106" s="46"/>
      <c r="E106" s="47"/>
      <c r="F106" s="46"/>
      <c r="G106" s="46"/>
      <c r="H106" s="48"/>
      <c r="I106" s="46"/>
      <c r="J106" s="46"/>
      <c r="K106" s="46"/>
      <c r="L106" s="46"/>
      <c r="M106" s="46"/>
      <c r="N106" s="46"/>
      <c r="O106" s="46"/>
      <c r="P106" s="46"/>
      <c r="Q106" s="46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5"/>
      <c r="AT106" s="25"/>
      <c r="AU106" s="25"/>
      <c r="AV106" s="25"/>
      <c r="AW106" s="25"/>
      <c r="AX106" s="25"/>
    </row>
    <row r="107" spans="1:50" ht="14.25" customHeight="1" x14ac:dyDescent="0.15">
      <c r="A107" s="46"/>
      <c r="E107" s="47"/>
      <c r="F107" s="46"/>
      <c r="G107" s="46"/>
      <c r="H107" s="48"/>
      <c r="I107" s="46"/>
      <c r="J107" s="46"/>
      <c r="K107" s="46"/>
      <c r="L107" s="46"/>
      <c r="M107" s="46"/>
      <c r="N107" s="46"/>
      <c r="O107" s="46"/>
      <c r="P107" s="46"/>
      <c r="Q107" s="46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5"/>
      <c r="AT107" s="25"/>
      <c r="AU107" s="25"/>
      <c r="AV107" s="25"/>
      <c r="AW107" s="25"/>
      <c r="AX107" s="25"/>
    </row>
    <row r="108" spans="1:50" ht="14.25" customHeight="1" x14ac:dyDescent="0.15">
      <c r="A108" s="46"/>
      <c r="E108" s="47"/>
      <c r="F108" s="46"/>
      <c r="G108" s="46"/>
      <c r="H108" s="48"/>
      <c r="I108" s="46"/>
      <c r="J108" s="46"/>
      <c r="K108" s="46"/>
      <c r="L108" s="46"/>
      <c r="M108" s="46"/>
      <c r="N108" s="46"/>
      <c r="O108" s="46"/>
      <c r="P108" s="46"/>
      <c r="Q108" s="46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5"/>
      <c r="AT108" s="25"/>
      <c r="AU108" s="25"/>
      <c r="AV108" s="25"/>
      <c r="AW108" s="25"/>
      <c r="AX108" s="25"/>
    </row>
    <row r="109" spans="1:50" ht="14.25" customHeight="1" x14ac:dyDescent="0.15">
      <c r="A109" s="46"/>
      <c r="E109" s="47"/>
      <c r="F109" s="46"/>
      <c r="G109" s="46"/>
      <c r="H109" s="48"/>
      <c r="I109" s="46"/>
      <c r="J109" s="46"/>
      <c r="K109" s="46"/>
      <c r="L109" s="46"/>
      <c r="M109" s="46"/>
      <c r="N109" s="46"/>
      <c r="O109" s="46"/>
      <c r="P109" s="46"/>
      <c r="Q109" s="46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5"/>
      <c r="AT109" s="25"/>
      <c r="AU109" s="25"/>
      <c r="AV109" s="25"/>
      <c r="AW109" s="25"/>
      <c r="AX109" s="25"/>
    </row>
    <row r="110" spans="1:50" ht="14.25" customHeight="1" x14ac:dyDescent="0.15">
      <c r="A110" s="46"/>
      <c r="E110" s="47"/>
      <c r="F110" s="46"/>
      <c r="G110" s="46"/>
      <c r="H110" s="48"/>
      <c r="I110" s="46"/>
      <c r="J110" s="46"/>
      <c r="K110" s="46"/>
      <c r="L110" s="46"/>
      <c r="M110" s="46"/>
      <c r="N110" s="46"/>
      <c r="O110" s="46"/>
      <c r="P110" s="46"/>
      <c r="Q110" s="46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5"/>
      <c r="AT110" s="25"/>
      <c r="AU110" s="25"/>
      <c r="AV110" s="25"/>
      <c r="AW110" s="25"/>
      <c r="AX110" s="25"/>
    </row>
    <row r="111" spans="1:50" ht="14.25" customHeight="1" x14ac:dyDescent="0.15">
      <c r="A111" s="46"/>
      <c r="E111" s="47"/>
      <c r="F111" s="46"/>
      <c r="G111" s="46"/>
      <c r="H111" s="48"/>
      <c r="I111" s="46"/>
      <c r="J111" s="46"/>
      <c r="K111" s="46"/>
      <c r="L111" s="46"/>
      <c r="M111" s="46"/>
      <c r="N111" s="46"/>
      <c r="O111" s="46"/>
      <c r="P111" s="46"/>
      <c r="Q111" s="46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5"/>
      <c r="AT111" s="25"/>
      <c r="AU111" s="25"/>
      <c r="AV111" s="25"/>
      <c r="AW111" s="25"/>
      <c r="AX111" s="25"/>
    </row>
    <row r="112" spans="1:50" ht="14.25" customHeight="1" x14ac:dyDescent="0.15">
      <c r="A112" s="46"/>
      <c r="E112" s="47"/>
      <c r="F112" s="46"/>
      <c r="G112" s="46"/>
      <c r="H112" s="48"/>
      <c r="I112" s="46"/>
      <c r="J112" s="46"/>
      <c r="K112" s="46"/>
      <c r="L112" s="46"/>
      <c r="M112" s="46"/>
      <c r="N112" s="46"/>
      <c r="O112" s="46"/>
      <c r="P112" s="46"/>
      <c r="Q112" s="46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5"/>
      <c r="AT112" s="25"/>
      <c r="AU112" s="25"/>
      <c r="AV112" s="25"/>
      <c r="AW112" s="25"/>
      <c r="AX112" s="25"/>
    </row>
    <row r="113" spans="1:50" ht="14.25" customHeight="1" x14ac:dyDescent="0.15">
      <c r="A113" s="46"/>
      <c r="E113" s="47"/>
      <c r="F113" s="46"/>
      <c r="G113" s="46"/>
      <c r="H113" s="48"/>
      <c r="I113" s="46"/>
      <c r="J113" s="46"/>
      <c r="K113" s="46"/>
      <c r="L113" s="46"/>
      <c r="M113" s="46"/>
      <c r="N113" s="46"/>
      <c r="O113" s="46"/>
      <c r="P113" s="46"/>
      <c r="Q113" s="46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5"/>
      <c r="AT113" s="25"/>
      <c r="AU113" s="25"/>
      <c r="AV113" s="25"/>
      <c r="AW113" s="25"/>
      <c r="AX113" s="25"/>
    </row>
    <row r="114" spans="1:50" ht="14.25" customHeight="1" x14ac:dyDescent="0.15">
      <c r="A114" s="46"/>
      <c r="E114" s="47"/>
      <c r="F114" s="46"/>
      <c r="G114" s="46"/>
      <c r="H114" s="48"/>
      <c r="I114" s="46"/>
      <c r="J114" s="46"/>
      <c r="K114" s="46"/>
      <c r="L114" s="46"/>
      <c r="M114" s="46"/>
      <c r="N114" s="46"/>
      <c r="O114" s="46"/>
      <c r="P114" s="46"/>
      <c r="Q114" s="46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/>
      <c r="AT114" s="25"/>
      <c r="AU114" s="25"/>
      <c r="AV114" s="25"/>
      <c r="AW114" s="25"/>
      <c r="AX114" s="25"/>
    </row>
    <row r="115" spans="1:50" ht="14.25" customHeight="1" x14ac:dyDescent="0.15">
      <c r="A115" s="46"/>
      <c r="E115" s="47"/>
      <c r="F115" s="46"/>
      <c r="G115" s="46"/>
      <c r="H115" s="48"/>
      <c r="I115" s="46"/>
      <c r="J115" s="46"/>
      <c r="K115" s="46"/>
      <c r="L115" s="46"/>
      <c r="M115" s="46"/>
      <c r="N115" s="46"/>
      <c r="O115" s="46"/>
      <c r="P115" s="46"/>
      <c r="Q115" s="46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/>
      <c r="AT115" s="25"/>
      <c r="AU115" s="25"/>
      <c r="AV115" s="25"/>
      <c r="AW115" s="25"/>
      <c r="AX115" s="25"/>
    </row>
    <row r="116" spans="1:50" ht="14.25" customHeight="1" x14ac:dyDescent="0.15">
      <c r="A116" s="46"/>
      <c r="E116" s="47"/>
      <c r="F116" s="46"/>
      <c r="G116" s="46"/>
      <c r="H116" s="48"/>
      <c r="I116" s="46"/>
      <c r="J116" s="46"/>
      <c r="K116" s="46"/>
      <c r="L116" s="46"/>
      <c r="M116" s="46"/>
      <c r="N116" s="46"/>
      <c r="O116" s="46"/>
      <c r="P116" s="46"/>
      <c r="Q116" s="46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/>
      <c r="AT116" s="25"/>
      <c r="AU116" s="25"/>
      <c r="AV116" s="25"/>
      <c r="AW116" s="25"/>
      <c r="AX116" s="25"/>
    </row>
    <row r="117" spans="1:50" ht="14.25" customHeight="1" x14ac:dyDescent="0.15">
      <c r="A117" s="46"/>
      <c r="E117" s="47"/>
      <c r="F117" s="46"/>
      <c r="G117" s="46"/>
      <c r="H117" s="48"/>
      <c r="I117" s="46"/>
      <c r="J117" s="46"/>
      <c r="K117" s="46"/>
      <c r="L117" s="46"/>
      <c r="M117" s="46"/>
      <c r="N117" s="46"/>
      <c r="O117" s="46"/>
      <c r="P117" s="46"/>
      <c r="Q117" s="46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/>
      <c r="AT117" s="25"/>
      <c r="AU117" s="25"/>
      <c r="AV117" s="25"/>
      <c r="AW117" s="25"/>
      <c r="AX117" s="25"/>
    </row>
    <row r="118" spans="1:50" ht="14.25" customHeight="1" x14ac:dyDescent="0.15">
      <c r="A118" s="46"/>
      <c r="E118" s="47"/>
      <c r="F118" s="46"/>
      <c r="G118" s="46"/>
      <c r="H118" s="48"/>
      <c r="I118" s="46"/>
      <c r="J118" s="46"/>
      <c r="K118" s="46"/>
      <c r="L118" s="46"/>
      <c r="M118" s="46"/>
      <c r="N118" s="46"/>
      <c r="O118" s="46"/>
      <c r="P118" s="46"/>
      <c r="Q118" s="46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/>
      <c r="AT118" s="25"/>
      <c r="AU118" s="25"/>
      <c r="AV118" s="25"/>
      <c r="AW118" s="25"/>
      <c r="AX118" s="25"/>
    </row>
    <row r="119" spans="1:50" ht="14.25" customHeight="1" x14ac:dyDescent="0.15">
      <c r="A119" s="46"/>
      <c r="E119" s="47"/>
      <c r="F119" s="46"/>
      <c r="G119" s="46"/>
      <c r="H119" s="48"/>
      <c r="I119" s="46"/>
      <c r="J119" s="46"/>
      <c r="K119" s="46"/>
      <c r="L119" s="46"/>
      <c r="M119" s="46"/>
      <c r="N119" s="46"/>
      <c r="O119" s="46"/>
      <c r="P119" s="46"/>
      <c r="Q119" s="46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/>
      <c r="AT119" s="25"/>
      <c r="AU119" s="25"/>
      <c r="AV119" s="25"/>
      <c r="AW119" s="25"/>
      <c r="AX119" s="25"/>
    </row>
    <row r="120" spans="1:50" ht="14.25" customHeight="1" x14ac:dyDescent="0.15">
      <c r="A120" s="46"/>
      <c r="E120" s="47"/>
      <c r="F120" s="46"/>
      <c r="G120" s="46"/>
      <c r="H120" s="48"/>
      <c r="I120" s="46"/>
      <c r="J120" s="46"/>
      <c r="K120" s="46"/>
      <c r="L120" s="46"/>
      <c r="M120" s="46"/>
      <c r="N120" s="46"/>
      <c r="O120" s="46"/>
      <c r="P120" s="46"/>
      <c r="Q120" s="46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/>
      <c r="AT120" s="25"/>
      <c r="AU120" s="25"/>
      <c r="AV120" s="25"/>
      <c r="AW120" s="25"/>
      <c r="AX120" s="25"/>
    </row>
    <row r="121" spans="1:50" ht="14.25" customHeight="1" x14ac:dyDescent="0.15">
      <c r="A121" s="46"/>
      <c r="E121" s="47"/>
      <c r="F121" s="46"/>
      <c r="G121" s="46"/>
      <c r="H121" s="48"/>
      <c r="I121" s="46"/>
      <c r="J121" s="46"/>
      <c r="K121" s="46"/>
      <c r="L121" s="46"/>
      <c r="M121" s="46"/>
      <c r="N121" s="46"/>
      <c r="O121" s="46"/>
      <c r="P121" s="46"/>
      <c r="Q121" s="46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/>
      <c r="AT121" s="25"/>
      <c r="AU121" s="25"/>
      <c r="AV121" s="25"/>
      <c r="AW121" s="25"/>
      <c r="AX121" s="25"/>
    </row>
    <row r="122" spans="1:50" ht="14.25" customHeight="1" x14ac:dyDescent="0.15">
      <c r="A122" s="46"/>
      <c r="E122" s="47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/>
      <c r="AT122" s="25"/>
      <c r="AU122" s="25"/>
      <c r="AV122" s="25"/>
      <c r="AW122" s="25"/>
      <c r="AX122" s="25"/>
    </row>
    <row r="123" spans="1:50" ht="14.25" customHeight="1" x14ac:dyDescent="0.15">
      <c r="A123" s="46"/>
      <c r="E123" s="47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5"/>
      <c r="AT123" s="25"/>
      <c r="AU123" s="25"/>
      <c r="AV123" s="25"/>
      <c r="AW123" s="25"/>
      <c r="AX123" s="25"/>
    </row>
    <row r="124" spans="1:50" ht="14.25" customHeight="1" x14ac:dyDescent="0.15">
      <c r="A124" s="46"/>
      <c r="E124" s="47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5"/>
      <c r="AT124" s="25"/>
      <c r="AU124" s="25"/>
      <c r="AV124" s="25"/>
      <c r="AW124" s="25"/>
      <c r="AX124" s="25"/>
    </row>
    <row r="125" spans="1:50" ht="14.25" customHeight="1" x14ac:dyDescent="0.15">
      <c r="A125" s="46"/>
      <c r="E125" s="47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5"/>
      <c r="AT125" s="25"/>
      <c r="AU125" s="25"/>
      <c r="AV125" s="25"/>
      <c r="AW125" s="25"/>
      <c r="AX125" s="25"/>
    </row>
    <row r="126" spans="1:50" ht="14.25" customHeight="1" x14ac:dyDescent="0.15">
      <c r="A126" s="46"/>
      <c r="E126" s="47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5"/>
      <c r="AT126" s="25"/>
      <c r="AU126" s="25"/>
      <c r="AV126" s="25"/>
      <c r="AW126" s="25"/>
      <c r="AX126" s="25"/>
    </row>
    <row r="127" spans="1:50" ht="14.25" customHeight="1" x14ac:dyDescent="0.15">
      <c r="A127" s="46"/>
      <c r="E127" s="47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5"/>
      <c r="AT127" s="25"/>
      <c r="AU127" s="25"/>
      <c r="AV127" s="25"/>
      <c r="AW127" s="25"/>
      <c r="AX127" s="25"/>
    </row>
    <row r="128" spans="1:50" ht="14.25" customHeight="1" x14ac:dyDescent="0.15">
      <c r="A128" s="46"/>
      <c r="E128" s="47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/>
      <c r="AT128" s="25"/>
      <c r="AU128" s="25"/>
      <c r="AV128" s="25"/>
      <c r="AW128" s="25"/>
      <c r="AX128" s="25"/>
    </row>
    <row r="129" spans="1:50" ht="14.25" customHeight="1" x14ac:dyDescent="0.15">
      <c r="A129" s="46"/>
      <c r="E129" s="47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/>
      <c r="AT129" s="25"/>
      <c r="AU129" s="25"/>
      <c r="AV129" s="25"/>
      <c r="AW129" s="25"/>
      <c r="AX129" s="25"/>
    </row>
    <row r="130" spans="1:50" ht="14.25" customHeight="1" x14ac:dyDescent="0.15">
      <c r="A130" s="46"/>
      <c r="E130" s="47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/>
      <c r="AT130" s="25"/>
      <c r="AU130" s="25"/>
      <c r="AV130" s="25"/>
      <c r="AW130" s="25"/>
      <c r="AX130" s="25"/>
    </row>
    <row r="131" spans="1:50" ht="14.25" customHeight="1" x14ac:dyDescent="0.15">
      <c r="A131" s="46"/>
      <c r="E131" s="47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/>
      <c r="AT131" s="25"/>
      <c r="AU131" s="25"/>
      <c r="AV131" s="25"/>
      <c r="AW131" s="25"/>
      <c r="AX131" s="25"/>
    </row>
    <row r="132" spans="1:50" ht="14.25" customHeight="1" x14ac:dyDescent="0.15">
      <c r="A132" s="46"/>
      <c r="E132" s="47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/>
      <c r="AT132" s="25"/>
      <c r="AU132" s="25"/>
      <c r="AV132" s="25"/>
      <c r="AW132" s="25"/>
      <c r="AX132" s="25"/>
    </row>
    <row r="133" spans="1:50" ht="14.25" customHeight="1" x14ac:dyDescent="0.15">
      <c r="A133" s="46"/>
      <c r="E133" s="47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/>
      <c r="AT133" s="25"/>
      <c r="AU133" s="25"/>
      <c r="AV133" s="25"/>
      <c r="AW133" s="25"/>
      <c r="AX133" s="25"/>
    </row>
    <row r="134" spans="1:50" ht="14.25" customHeight="1" x14ac:dyDescent="0.15">
      <c r="A134" s="46"/>
      <c r="E134" s="47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/>
      <c r="AT134" s="25"/>
      <c r="AU134" s="25"/>
      <c r="AV134" s="25"/>
      <c r="AW134" s="25"/>
      <c r="AX134" s="25"/>
    </row>
    <row r="135" spans="1:50" ht="14.25" customHeight="1" x14ac:dyDescent="0.15">
      <c r="A135" s="46"/>
      <c r="E135" s="47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/>
      <c r="AT135" s="25"/>
      <c r="AU135" s="25"/>
      <c r="AV135" s="25"/>
      <c r="AW135" s="25"/>
      <c r="AX135" s="25"/>
    </row>
    <row r="136" spans="1:50" ht="14.25" customHeight="1" x14ac:dyDescent="0.15">
      <c r="A136" s="46"/>
      <c r="E136" s="47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/>
      <c r="AT136" s="25"/>
      <c r="AU136" s="25"/>
      <c r="AV136" s="25"/>
      <c r="AW136" s="25"/>
      <c r="AX136" s="25"/>
    </row>
    <row r="137" spans="1:50" ht="14.25" customHeight="1" x14ac:dyDescent="0.15">
      <c r="A137" s="46"/>
      <c r="E137" s="47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5"/>
      <c r="AT137" s="25"/>
      <c r="AU137" s="25"/>
      <c r="AV137" s="25"/>
      <c r="AW137" s="25"/>
      <c r="AX137" s="25"/>
    </row>
    <row r="138" spans="1:50" ht="14.25" customHeight="1" x14ac:dyDescent="0.15">
      <c r="A138" s="46"/>
      <c r="E138" s="47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5"/>
      <c r="AT138" s="25"/>
      <c r="AU138" s="25"/>
      <c r="AV138" s="25"/>
      <c r="AW138" s="25"/>
      <c r="AX138" s="25"/>
    </row>
    <row r="139" spans="1:50" ht="14.25" customHeight="1" x14ac:dyDescent="0.15">
      <c r="A139" s="46"/>
      <c r="E139" s="47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5"/>
      <c r="AT139" s="25"/>
      <c r="AU139" s="25"/>
      <c r="AV139" s="25"/>
      <c r="AW139" s="25"/>
      <c r="AX139" s="25"/>
    </row>
    <row r="140" spans="1:50" ht="14.25" customHeight="1" x14ac:dyDescent="0.15">
      <c r="A140" s="46"/>
      <c r="E140" s="47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5"/>
      <c r="AT140" s="25"/>
      <c r="AU140" s="25"/>
      <c r="AV140" s="25"/>
      <c r="AW140" s="25"/>
      <c r="AX140" s="25"/>
    </row>
    <row r="141" spans="1:50" ht="14.25" customHeight="1" x14ac:dyDescent="0.15">
      <c r="A141" s="46"/>
      <c r="E141" s="47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5"/>
      <c r="AT141" s="25"/>
      <c r="AU141" s="25"/>
      <c r="AV141" s="25"/>
      <c r="AW141" s="25"/>
      <c r="AX141" s="25"/>
    </row>
    <row r="142" spans="1:50" ht="14.25" customHeight="1" x14ac:dyDescent="0.15">
      <c r="A142" s="46"/>
      <c r="E142" s="47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/>
      <c r="AT142" s="25"/>
      <c r="AU142" s="25"/>
      <c r="AV142" s="25"/>
      <c r="AW142" s="25"/>
      <c r="AX142" s="25"/>
    </row>
    <row r="143" spans="1:50" ht="14.25" customHeight="1" x14ac:dyDescent="0.15">
      <c r="A143" s="46"/>
      <c r="E143" s="47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/>
      <c r="AT143" s="25"/>
      <c r="AU143" s="25"/>
      <c r="AV143" s="25"/>
      <c r="AW143" s="25"/>
      <c r="AX143" s="25"/>
    </row>
    <row r="144" spans="1:50" ht="14.25" customHeight="1" x14ac:dyDescent="0.15">
      <c r="A144" s="46"/>
      <c r="E144" s="47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/>
      <c r="AT144" s="25"/>
      <c r="AU144" s="25"/>
      <c r="AV144" s="25"/>
      <c r="AW144" s="25"/>
      <c r="AX144" s="25"/>
    </row>
    <row r="145" spans="1:50" ht="14.25" customHeight="1" x14ac:dyDescent="0.15">
      <c r="A145" s="46"/>
      <c r="E145" s="47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/>
      <c r="AT145" s="25"/>
      <c r="AU145" s="25"/>
      <c r="AV145" s="25"/>
      <c r="AW145" s="25"/>
      <c r="AX145" s="25"/>
    </row>
    <row r="146" spans="1:50" ht="14.25" customHeight="1" x14ac:dyDescent="0.15">
      <c r="A146" s="46"/>
      <c r="E146" s="47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/>
      <c r="AT146" s="25"/>
      <c r="AU146" s="25"/>
      <c r="AV146" s="25"/>
      <c r="AW146" s="25"/>
      <c r="AX146" s="25"/>
    </row>
    <row r="147" spans="1:50" ht="14.25" customHeight="1" x14ac:dyDescent="0.15">
      <c r="A147" s="46"/>
      <c r="E147" s="47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/>
      <c r="AT147" s="25"/>
      <c r="AU147" s="25"/>
      <c r="AV147" s="25"/>
      <c r="AW147" s="25"/>
      <c r="AX147" s="25"/>
    </row>
    <row r="148" spans="1:50" ht="14.25" customHeight="1" x14ac:dyDescent="0.15">
      <c r="A148" s="46"/>
      <c r="E148" s="47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/>
      <c r="AT148" s="25"/>
      <c r="AU148" s="25"/>
      <c r="AV148" s="25"/>
      <c r="AW148" s="25"/>
      <c r="AX148" s="25"/>
    </row>
    <row r="149" spans="1:50" ht="14.25" customHeight="1" x14ac:dyDescent="0.15">
      <c r="A149" s="46"/>
      <c r="E149" s="47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/>
      <c r="AT149" s="25"/>
      <c r="AU149" s="25"/>
      <c r="AV149" s="25"/>
      <c r="AW149" s="25"/>
      <c r="AX149" s="25"/>
    </row>
    <row r="150" spans="1:50" ht="14.25" customHeight="1" x14ac:dyDescent="0.15">
      <c r="A150" s="46"/>
      <c r="E150" s="47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/>
      <c r="AT150" s="25"/>
      <c r="AU150" s="25"/>
      <c r="AV150" s="25"/>
      <c r="AW150" s="25"/>
      <c r="AX150" s="25"/>
    </row>
    <row r="151" spans="1:50" ht="14.25" customHeight="1" x14ac:dyDescent="0.15">
      <c r="A151" s="46"/>
      <c r="E151" s="47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5"/>
      <c r="AT151" s="25"/>
      <c r="AU151" s="25"/>
      <c r="AV151" s="25"/>
      <c r="AW151" s="25"/>
      <c r="AX151" s="25"/>
    </row>
    <row r="152" spans="1:50" ht="14.25" customHeight="1" x14ac:dyDescent="0.15">
      <c r="A152" s="46"/>
      <c r="E152" s="47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5"/>
      <c r="AT152" s="25"/>
      <c r="AU152" s="25"/>
      <c r="AV152" s="25"/>
      <c r="AW152" s="25"/>
      <c r="AX152" s="25"/>
    </row>
    <row r="153" spans="1:50" ht="14.25" customHeight="1" x14ac:dyDescent="0.15">
      <c r="A153" s="46"/>
      <c r="E153" s="47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5"/>
      <c r="AT153" s="25"/>
      <c r="AU153" s="25"/>
      <c r="AV153" s="25"/>
      <c r="AW153" s="25"/>
      <c r="AX153" s="25"/>
    </row>
    <row r="154" spans="1:50" ht="14.25" customHeight="1" x14ac:dyDescent="0.15">
      <c r="A154" s="46"/>
      <c r="E154" s="47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5"/>
      <c r="AT154" s="25"/>
      <c r="AU154" s="25"/>
      <c r="AV154" s="25"/>
      <c r="AW154" s="25"/>
      <c r="AX154" s="25"/>
    </row>
    <row r="155" spans="1:50" ht="14.25" customHeight="1" x14ac:dyDescent="0.15">
      <c r="A155" s="46"/>
      <c r="E155" s="47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5"/>
      <c r="AT155" s="25"/>
      <c r="AU155" s="25"/>
      <c r="AV155" s="25"/>
      <c r="AW155" s="25"/>
      <c r="AX155" s="25"/>
    </row>
    <row r="156" spans="1:50" ht="14.25" customHeight="1" x14ac:dyDescent="0.15">
      <c r="A156" s="46"/>
      <c r="E156" s="47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/>
      <c r="AT156" s="25"/>
      <c r="AU156" s="25"/>
      <c r="AV156" s="25"/>
      <c r="AW156" s="25"/>
      <c r="AX156" s="25"/>
    </row>
    <row r="157" spans="1:50" ht="14.25" customHeight="1" x14ac:dyDescent="0.15">
      <c r="A157" s="46"/>
      <c r="E157" s="47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/>
      <c r="AT157" s="25"/>
      <c r="AU157" s="25"/>
      <c r="AV157" s="25"/>
      <c r="AW157" s="25"/>
      <c r="AX157" s="25"/>
    </row>
    <row r="158" spans="1:50" ht="14.25" customHeight="1" x14ac:dyDescent="0.15">
      <c r="A158" s="46"/>
      <c r="E158" s="47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/>
      <c r="AT158" s="25"/>
      <c r="AU158" s="25"/>
      <c r="AV158" s="25"/>
      <c r="AW158" s="25"/>
      <c r="AX158" s="25"/>
    </row>
    <row r="159" spans="1:50" ht="14.25" customHeight="1" x14ac:dyDescent="0.15">
      <c r="A159" s="46"/>
      <c r="E159" s="47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/>
      <c r="AT159" s="25"/>
      <c r="AU159" s="25"/>
      <c r="AV159" s="25"/>
      <c r="AW159" s="25"/>
      <c r="AX159" s="25"/>
    </row>
    <row r="160" spans="1:50" ht="14.25" customHeight="1" x14ac:dyDescent="0.15">
      <c r="A160" s="46"/>
      <c r="E160" s="47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/>
      <c r="AT160" s="25"/>
      <c r="AU160" s="25"/>
      <c r="AV160" s="25"/>
      <c r="AW160" s="25"/>
      <c r="AX160" s="25"/>
    </row>
    <row r="161" spans="1:50" ht="14.25" customHeight="1" x14ac:dyDescent="0.15">
      <c r="A161" s="46"/>
      <c r="E161" s="47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/>
      <c r="AT161" s="25"/>
      <c r="AU161" s="25"/>
      <c r="AV161" s="25"/>
      <c r="AW161" s="25"/>
      <c r="AX161" s="25"/>
    </row>
    <row r="162" spans="1:50" ht="14.25" customHeight="1" x14ac:dyDescent="0.15">
      <c r="A162" s="46"/>
      <c r="E162" s="47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/>
      <c r="AT162" s="25"/>
      <c r="AU162" s="25"/>
      <c r="AV162" s="25"/>
      <c r="AW162" s="25"/>
      <c r="AX162" s="25"/>
    </row>
    <row r="163" spans="1:50" ht="14.25" customHeight="1" x14ac:dyDescent="0.15">
      <c r="A163" s="46"/>
      <c r="E163" s="47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/>
      <c r="AT163" s="25"/>
      <c r="AU163" s="25"/>
      <c r="AV163" s="25"/>
      <c r="AW163" s="25"/>
      <c r="AX163" s="25"/>
    </row>
    <row r="164" spans="1:50" ht="14.25" customHeight="1" x14ac:dyDescent="0.15">
      <c r="A164" s="46"/>
      <c r="E164" s="47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/>
      <c r="AT164" s="25"/>
      <c r="AU164" s="25"/>
      <c r="AV164" s="25"/>
      <c r="AW164" s="25"/>
      <c r="AX164" s="25"/>
    </row>
    <row r="165" spans="1:50" ht="14.25" customHeight="1" x14ac:dyDescent="0.15">
      <c r="A165" s="46"/>
      <c r="E165" s="47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5"/>
      <c r="AT165" s="25"/>
      <c r="AU165" s="25"/>
      <c r="AV165" s="25"/>
      <c r="AW165" s="25"/>
      <c r="AX165" s="25"/>
    </row>
    <row r="166" spans="1:50" ht="14.25" customHeight="1" x14ac:dyDescent="0.15">
      <c r="A166" s="46"/>
      <c r="E166" s="47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5"/>
      <c r="AT166" s="25"/>
      <c r="AU166" s="25"/>
      <c r="AV166" s="25"/>
      <c r="AW166" s="25"/>
      <c r="AX166" s="25"/>
    </row>
    <row r="167" spans="1:50" ht="14.25" customHeight="1" x14ac:dyDescent="0.15">
      <c r="A167" s="46"/>
      <c r="E167" s="47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5"/>
      <c r="AT167" s="25"/>
      <c r="AU167" s="25"/>
      <c r="AV167" s="25"/>
      <c r="AW167" s="25"/>
      <c r="AX167" s="25"/>
    </row>
    <row r="168" spans="1:50" ht="14.25" customHeight="1" x14ac:dyDescent="0.15">
      <c r="A168" s="46"/>
      <c r="E168" s="47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5"/>
      <c r="AT168" s="25"/>
      <c r="AU168" s="25"/>
      <c r="AV168" s="25"/>
      <c r="AW168" s="25"/>
      <c r="AX168" s="25"/>
    </row>
    <row r="169" spans="1:50" ht="14.25" customHeight="1" x14ac:dyDescent="0.15">
      <c r="A169" s="46"/>
      <c r="E169" s="47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5"/>
      <c r="AT169" s="25"/>
      <c r="AU169" s="25"/>
      <c r="AV169" s="25"/>
      <c r="AW169" s="25"/>
      <c r="AX169" s="25"/>
    </row>
    <row r="170" spans="1:50" ht="14.25" customHeight="1" x14ac:dyDescent="0.15">
      <c r="A170" s="46"/>
      <c r="E170" s="47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/>
      <c r="AT170" s="25"/>
      <c r="AU170" s="25"/>
      <c r="AV170" s="25"/>
      <c r="AW170" s="25"/>
      <c r="AX170" s="25"/>
    </row>
    <row r="171" spans="1:50" ht="14.25" customHeight="1" x14ac:dyDescent="0.15">
      <c r="A171" s="46"/>
      <c r="E171" s="47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/>
      <c r="AT171" s="25"/>
      <c r="AU171" s="25"/>
      <c r="AV171" s="25"/>
      <c r="AW171" s="25"/>
      <c r="AX171" s="25"/>
    </row>
    <row r="172" spans="1:50" ht="14.25" customHeight="1" x14ac:dyDescent="0.15">
      <c r="A172" s="46"/>
      <c r="E172" s="47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/>
      <c r="AT172" s="25"/>
      <c r="AU172" s="25"/>
      <c r="AV172" s="25"/>
      <c r="AW172" s="25"/>
      <c r="AX172" s="25"/>
    </row>
    <row r="173" spans="1:50" ht="14.25" customHeight="1" x14ac:dyDescent="0.15">
      <c r="A173" s="46"/>
      <c r="E173" s="47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/>
      <c r="AT173" s="25"/>
      <c r="AU173" s="25"/>
      <c r="AV173" s="25"/>
      <c r="AW173" s="25"/>
      <c r="AX173" s="25"/>
    </row>
    <row r="174" spans="1:50" ht="14.25" customHeight="1" x14ac:dyDescent="0.15">
      <c r="A174" s="46"/>
      <c r="E174" s="47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/>
      <c r="AT174" s="25"/>
      <c r="AU174" s="25"/>
      <c r="AV174" s="25"/>
      <c r="AW174" s="25"/>
      <c r="AX174" s="25"/>
    </row>
    <row r="175" spans="1:50" ht="14.25" customHeight="1" x14ac:dyDescent="0.15">
      <c r="A175" s="46"/>
      <c r="E175" s="47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/>
      <c r="AT175" s="25"/>
      <c r="AU175" s="25"/>
      <c r="AV175" s="25"/>
      <c r="AW175" s="25"/>
      <c r="AX175" s="25"/>
    </row>
    <row r="176" spans="1:50" ht="14.25" customHeight="1" x14ac:dyDescent="0.15">
      <c r="A176" s="46"/>
      <c r="E176" s="47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/>
      <c r="AT176" s="25"/>
      <c r="AU176" s="25"/>
      <c r="AV176" s="25"/>
      <c r="AW176" s="25"/>
      <c r="AX176" s="25"/>
    </row>
    <row r="177" spans="1:50" ht="14.25" customHeight="1" x14ac:dyDescent="0.15">
      <c r="A177" s="46"/>
      <c r="E177" s="47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/>
      <c r="AT177" s="25"/>
      <c r="AU177" s="25"/>
      <c r="AV177" s="25"/>
      <c r="AW177" s="25"/>
      <c r="AX177" s="25"/>
    </row>
    <row r="178" spans="1:50" ht="14.25" customHeight="1" x14ac:dyDescent="0.15">
      <c r="A178" s="46"/>
      <c r="E178" s="47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/>
      <c r="AT178" s="25"/>
      <c r="AU178" s="25"/>
      <c r="AV178" s="25"/>
      <c r="AW178" s="25"/>
      <c r="AX178" s="25"/>
    </row>
    <row r="179" spans="1:50" ht="14.25" customHeight="1" x14ac:dyDescent="0.15">
      <c r="A179" s="46"/>
      <c r="E179" s="47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5"/>
      <c r="AT179" s="25"/>
      <c r="AU179" s="25"/>
      <c r="AV179" s="25"/>
      <c r="AW179" s="25"/>
      <c r="AX179" s="25"/>
    </row>
    <row r="180" spans="1:50" ht="14.25" customHeight="1" x14ac:dyDescent="0.15">
      <c r="A180" s="46"/>
      <c r="E180" s="47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5"/>
      <c r="AT180" s="25"/>
      <c r="AU180" s="25"/>
      <c r="AV180" s="25"/>
      <c r="AW180" s="25"/>
      <c r="AX180" s="25"/>
    </row>
    <row r="181" spans="1:50" ht="14.25" customHeight="1" x14ac:dyDescent="0.15">
      <c r="A181" s="46"/>
      <c r="E181" s="47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5"/>
      <c r="AT181" s="25"/>
      <c r="AU181" s="25"/>
      <c r="AV181" s="25"/>
      <c r="AW181" s="25"/>
      <c r="AX181" s="25"/>
    </row>
    <row r="182" spans="1:50" ht="14.25" customHeight="1" x14ac:dyDescent="0.15">
      <c r="A182" s="46"/>
      <c r="E182" s="47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5"/>
      <c r="AT182" s="25"/>
      <c r="AU182" s="25"/>
      <c r="AV182" s="25"/>
      <c r="AW182" s="25"/>
      <c r="AX182" s="25"/>
    </row>
    <row r="183" spans="1:50" ht="14.25" customHeight="1" x14ac:dyDescent="0.15">
      <c r="A183" s="46"/>
      <c r="E183" s="47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5"/>
      <c r="AT183" s="25"/>
      <c r="AU183" s="25"/>
      <c r="AV183" s="25"/>
      <c r="AW183" s="25"/>
      <c r="AX183" s="25"/>
    </row>
    <row r="184" spans="1:50" ht="14.25" customHeight="1" x14ac:dyDescent="0.15">
      <c r="A184" s="46"/>
      <c r="E184" s="47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/>
      <c r="AT184" s="25"/>
      <c r="AU184" s="25"/>
      <c r="AV184" s="25"/>
      <c r="AW184" s="25"/>
      <c r="AX184" s="25"/>
    </row>
    <row r="185" spans="1:50" ht="14.25" customHeight="1" x14ac:dyDescent="0.15">
      <c r="A185" s="46"/>
      <c r="E185" s="47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/>
      <c r="AT185" s="25"/>
      <c r="AU185" s="25"/>
      <c r="AV185" s="25"/>
      <c r="AW185" s="25"/>
      <c r="AX185" s="25"/>
    </row>
    <row r="186" spans="1:50" ht="14.25" customHeight="1" x14ac:dyDescent="0.15">
      <c r="A186" s="46"/>
      <c r="E186" s="47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/>
      <c r="AT186" s="25"/>
      <c r="AU186" s="25"/>
      <c r="AV186" s="25"/>
      <c r="AW186" s="25"/>
      <c r="AX186" s="25"/>
    </row>
    <row r="187" spans="1:50" ht="14.25" customHeight="1" x14ac:dyDescent="0.15">
      <c r="A187" s="46"/>
      <c r="E187" s="47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/>
      <c r="AT187" s="25"/>
      <c r="AU187" s="25"/>
      <c r="AV187" s="25"/>
      <c r="AW187" s="25"/>
      <c r="AX187" s="25"/>
    </row>
    <row r="188" spans="1:50" ht="14.25" customHeight="1" x14ac:dyDescent="0.15">
      <c r="A188" s="46"/>
      <c r="E188" s="47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5"/>
      <c r="AT188" s="25"/>
      <c r="AU188" s="25"/>
      <c r="AV188" s="25"/>
      <c r="AW188" s="25"/>
      <c r="AX188" s="25"/>
    </row>
    <row r="189" spans="1:50" ht="14.25" customHeight="1" x14ac:dyDescent="0.15">
      <c r="A189" s="46"/>
      <c r="E189" s="47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5"/>
      <c r="AT189" s="25"/>
      <c r="AU189" s="25"/>
      <c r="AV189" s="25"/>
      <c r="AW189" s="25"/>
      <c r="AX189" s="25"/>
    </row>
    <row r="190" spans="1:50" ht="14.25" customHeight="1" x14ac:dyDescent="0.15">
      <c r="A190" s="46"/>
      <c r="E190" s="47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5"/>
      <c r="AT190" s="25"/>
      <c r="AU190" s="25"/>
      <c r="AV190" s="25"/>
      <c r="AW190" s="25"/>
      <c r="AX190" s="25"/>
    </row>
    <row r="191" spans="1:50" ht="14.25" customHeight="1" x14ac:dyDescent="0.15">
      <c r="A191" s="46"/>
      <c r="E191" s="47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5"/>
      <c r="AT191" s="25"/>
      <c r="AU191" s="25"/>
      <c r="AV191" s="25"/>
      <c r="AW191" s="25"/>
      <c r="AX191" s="25"/>
    </row>
    <row r="192" spans="1:50" ht="14.25" customHeight="1" x14ac:dyDescent="0.15">
      <c r="A192" s="46"/>
      <c r="E192" s="47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5"/>
      <c r="AT192" s="25"/>
      <c r="AU192" s="25"/>
      <c r="AV192" s="25"/>
      <c r="AW192" s="25"/>
      <c r="AX192" s="25"/>
    </row>
    <row r="193" spans="1:50" ht="14.25" customHeight="1" x14ac:dyDescent="0.15">
      <c r="A193" s="46"/>
      <c r="E193" s="47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5"/>
      <c r="AT193" s="25"/>
      <c r="AU193" s="25"/>
      <c r="AV193" s="25"/>
      <c r="AW193" s="25"/>
      <c r="AX193" s="25"/>
    </row>
    <row r="194" spans="1:50" ht="14.25" customHeight="1" x14ac:dyDescent="0.15">
      <c r="A194" s="46"/>
      <c r="E194" s="47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5"/>
      <c r="AT194" s="25"/>
      <c r="AU194" s="25"/>
      <c r="AV194" s="25"/>
      <c r="AW194" s="25"/>
      <c r="AX194" s="25"/>
    </row>
    <row r="195" spans="1:50" ht="14.25" customHeight="1" x14ac:dyDescent="0.15">
      <c r="A195" s="46"/>
      <c r="E195" s="47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5"/>
      <c r="AT195" s="25"/>
      <c r="AU195" s="25"/>
      <c r="AV195" s="25"/>
      <c r="AW195" s="25"/>
      <c r="AX195" s="25"/>
    </row>
    <row r="196" spans="1:50" ht="14.25" customHeight="1" x14ac:dyDescent="0.15">
      <c r="A196" s="46"/>
      <c r="E196" s="47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5"/>
      <c r="AT196" s="25"/>
      <c r="AU196" s="25"/>
      <c r="AV196" s="25"/>
      <c r="AW196" s="25"/>
      <c r="AX196" s="25"/>
    </row>
    <row r="197" spans="1:50" ht="14.25" customHeight="1" x14ac:dyDescent="0.15">
      <c r="A197" s="46"/>
      <c r="E197" s="47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5"/>
      <c r="AT197" s="25"/>
      <c r="AU197" s="25"/>
      <c r="AV197" s="25"/>
      <c r="AW197" s="25"/>
      <c r="AX197" s="25"/>
    </row>
    <row r="198" spans="1:50" ht="14.25" customHeight="1" x14ac:dyDescent="0.15">
      <c r="A198" s="46"/>
      <c r="E198" s="47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/>
      <c r="AT198" s="25"/>
      <c r="AU198" s="25"/>
      <c r="AV198" s="25"/>
      <c r="AW198" s="25"/>
      <c r="AX198" s="25"/>
    </row>
    <row r="199" spans="1:50" ht="14.25" customHeight="1" x14ac:dyDescent="0.15">
      <c r="A199" s="46"/>
      <c r="E199" s="47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/>
      <c r="AT199" s="25"/>
      <c r="AU199" s="25"/>
      <c r="AV199" s="25"/>
      <c r="AW199" s="25"/>
      <c r="AX199" s="25"/>
    </row>
    <row r="200" spans="1:50" ht="14.25" customHeight="1" x14ac:dyDescent="0.15">
      <c r="A200" s="46"/>
      <c r="E200" s="47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/>
      <c r="AT200" s="25"/>
      <c r="AU200" s="25"/>
      <c r="AV200" s="25"/>
      <c r="AW200" s="25"/>
      <c r="AX200" s="25"/>
    </row>
    <row r="201" spans="1:50" ht="14.25" customHeight="1" x14ac:dyDescent="0.15">
      <c r="A201" s="46"/>
      <c r="E201" s="47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/>
      <c r="AT201" s="25"/>
      <c r="AU201" s="25"/>
      <c r="AV201" s="25"/>
      <c r="AW201" s="25"/>
      <c r="AX201" s="25"/>
    </row>
    <row r="202" spans="1:50" ht="14.25" customHeight="1" x14ac:dyDescent="0.15">
      <c r="A202" s="46"/>
      <c r="E202" s="47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/>
      <c r="AT202" s="25"/>
      <c r="AU202" s="25"/>
      <c r="AV202" s="25"/>
      <c r="AW202" s="25"/>
      <c r="AX202" s="25"/>
    </row>
    <row r="203" spans="1:50" ht="14.25" customHeight="1" x14ac:dyDescent="0.15">
      <c r="A203" s="46"/>
      <c r="E203" s="47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/>
      <c r="AT203" s="25"/>
      <c r="AU203" s="25"/>
      <c r="AV203" s="25"/>
      <c r="AW203" s="25"/>
      <c r="AX203" s="25"/>
    </row>
    <row r="204" spans="1:50" ht="14.25" customHeight="1" x14ac:dyDescent="0.15">
      <c r="A204" s="46"/>
      <c r="E204" s="47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/>
      <c r="AT204" s="25"/>
      <c r="AU204" s="25"/>
      <c r="AV204" s="25"/>
      <c r="AW204" s="25"/>
      <c r="AX204" s="25"/>
    </row>
    <row r="205" spans="1:50" ht="14.25" customHeight="1" x14ac:dyDescent="0.15">
      <c r="A205" s="46"/>
      <c r="E205" s="47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/>
      <c r="AT205" s="25"/>
      <c r="AU205" s="25"/>
      <c r="AV205" s="25"/>
      <c r="AW205" s="25"/>
      <c r="AX205" s="25"/>
    </row>
    <row r="206" spans="1:50" ht="14.25" customHeight="1" x14ac:dyDescent="0.15">
      <c r="A206" s="46"/>
      <c r="E206" s="47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/>
      <c r="AT206" s="25"/>
      <c r="AU206" s="25"/>
      <c r="AV206" s="25"/>
      <c r="AW206" s="25"/>
      <c r="AX206" s="25"/>
    </row>
    <row r="207" spans="1:50" ht="14.25" customHeight="1" x14ac:dyDescent="0.15">
      <c r="A207" s="46"/>
      <c r="E207" s="47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5"/>
      <c r="AT207" s="25"/>
      <c r="AU207" s="25"/>
      <c r="AV207" s="25"/>
      <c r="AW207" s="25"/>
      <c r="AX207" s="25"/>
    </row>
    <row r="208" spans="1:50" ht="14.25" customHeight="1" x14ac:dyDescent="0.15">
      <c r="A208" s="46"/>
      <c r="E208" s="47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5"/>
      <c r="AT208" s="25"/>
      <c r="AU208" s="25"/>
      <c r="AV208" s="25"/>
      <c r="AW208" s="25"/>
      <c r="AX208" s="25"/>
    </row>
    <row r="209" spans="1:50" ht="14.25" customHeight="1" x14ac:dyDescent="0.15">
      <c r="A209" s="46"/>
      <c r="E209" s="47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5"/>
      <c r="AT209" s="25"/>
      <c r="AU209" s="25"/>
      <c r="AV209" s="25"/>
      <c r="AW209" s="25"/>
      <c r="AX209" s="25"/>
    </row>
    <row r="210" spans="1:50" ht="14.25" customHeight="1" x14ac:dyDescent="0.15">
      <c r="A210" s="46"/>
      <c r="E210" s="47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5"/>
      <c r="AT210" s="25"/>
      <c r="AU210" s="25"/>
      <c r="AV210" s="25"/>
      <c r="AW210" s="25"/>
      <c r="AX210" s="25"/>
    </row>
    <row r="211" spans="1:50" ht="14.25" customHeight="1" x14ac:dyDescent="0.15">
      <c r="A211" s="46"/>
      <c r="E211" s="47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5"/>
      <c r="AT211" s="25"/>
      <c r="AU211" s="25"/>
      <c r="AV211" s="25"/>
      <c r="AW211" s="25"/>
      <c r="AX211" s="25"/>
    </row>
    <row r="212" spans="1:50" ht="14.25" customHeight="1" x14ac:dyDescent="0.15">
      <c r="A212" s="46"/>
      <c r="E212" s="47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/>
      <c r="AT212" s="25"/>
      <c r="AU212" s="25"/>
      <c r="AV212" s="25"/>
      <c r="AW212" s="25"/>
      <c r="AX212" s="25"/>
    </row>
    <row r="213" spans="1:50" ht="14.25" customHeight="1" x14ac:dyDescent="0.15">
      <c r="A213" s="46"/>
      <c r="E213" s="47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/>
      <c r="AT213" s="25"/>
      <c r="AU213" s="25"/>
      <c r="AV213" s="25"/>
      <c r="AW213" s="25"/>
      <c r="AX213" s="25"/>
    </row>
    <row r="214" spans="1:50" ht="14.25" customHeight="1" x14ac:dyDescent="0.15">
      <c r="A214" s="46"/>
      <c r="E214" s="47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/>
      <c r="AT214" s="25"/>
      <c r="AU214" s="25"/>
      <c r="AV214" s="25"/>
      <c r="AW214" s="25"/>
      <c r="AX214" s="25"/>
    </row>
    <row r="215" spans="1:50" ht="14.25" customHeight="1" x14ac:dyDescent="0.15">
      <c r="A215" s="46"/>
      <c r="E215" s="47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/>
      <c r="AT215" s="25"/>
      <c r="AU215" s="25"/>
      <c r="AV215" s="25"/>
      <c r="AW215" s="25"/>
      <c r="AX215" s="25"/>
    </row>
    <row r="216" spans="1:50" ht="14.25" customHeight="1" x14ac:dyDescent="0.15">
      <c r="A216" s="46"/>
      <c r="E216" s="47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/>
      <c r="AT216" s="25"/>
      <c r="AU216" s="25"/>
      <c r="AV216" s="25"/>
      <c r="AW216" s="25"/>
      <c r="AX216" s="25"/>
    </row>
    <row r="217" spans="1:50" ht="14.25" customHeight="1" x14ac:dyDescent="0.15">
      <c r="A217" s="46"/>
      <c r="E217" s="47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/>
      <c r="AT217" s="25"/>
      <c r="AU217" s="25"/>
      <c r="AV217" s="25"/>
      <c r="AW217" s="25"/>
      <c r="AX217" s="25"/>
    </row>
    <row r="218" spans="1:50" ht="14.25" customHeight="1" x14ac:dyDescent="0.15">
      <c r="A218" s="46"/>
      <c r="E218" s="47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/>
      <c r="AT218" s="25"/>
      <c r="AU218" s="25"/>
      <c r="AV218" s="25"/>
      <c r="AW218" s="25"/>
      <c r="AX218" s="25"/>
    </row>
    <row r="219" spans="1:50" ht="14.25" customHeight="1" x14ac:dyDescent="0.15">
      <c r="A219" s="46"/>
      <c r="E219" s="47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/>
      <c r="AT219" s="25"/>
      <c r="AU219" s="25"/>
      <c r="AV219" s="25"/>
      <c r="AW219" s="25"/>
      <c r="AX219" s="25"/>
    </row>
    <row r="220" spans="1:50" ht="14.25" customHeight="1" x14ac:dyDescent="0.15">
      <c r="A220" s="46"/>
      <c r="E220" s="47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/>
      <c r="AT220" s="25"/>
      <c r="AU220" s="25"/>
      <c r="AV220" s="25"/>
      <c r="AW220" s="25"/>
      <c r="AX220" s="25"/>
    </row>
    <row r="221" spans="1:50" ht="14.25" customHeight="1" x14ac:dyDescent="0.15">
      <c r="A221" s="46"/>
      <c r="E221" s="47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5"/>
      <c r="AT221" s="25"/>
      <c r="AU221" s="25"/>
      <c r="AV221" s="25"/>
      <c r="AW221" s="25"/>
      <c r="AX221" s="25"/>
    </row>
    <row r="222" spans="1:50" ht="14.25" customHeight="1" x14ac:dyDescent="0.15">
      <c r="A222" s="46"/>
      <c r="E222" s="47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5"/>
      <c r="AT222" s="25"/>
      <c r="AU222" s="25"/>
      <c r="AV222" s="25"/>
      <c r="AW222" s="25"/>
      <c r="AX222" s="25"/>
    </row>
    <row r="223" spans="1:50" ht="14.25" customHeight="1" x14ac:dyDescent="0.15">
      <c r="A223" s="46"/>
      <c r="E223" s="47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5"/>
      <c r="AT223" s="25"/>
      <c r="AU223" s="25"/>
      <c r="AV223" s="25"/>
      <c r="AW223" s="25"/>
      <c r="AX223" s="25"/>
    </row>
    <row r="224" spans="1:50" ht="14.25" customHeight="1" x14ac:dyDescent="0.15">
      <c r="A224" s="46"/>
      <c r="E224" s="47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5"/>
      <c r="AT224" s="25"/>
      <c r="AU224" s="25"/>
      <c r="AV224" s="25"/>
      <c r="AW224" s="25"/>
      <c r="AX224" s="25"/>
    </row>
    <row r="225" spans="1:50" ht="14.25" customHeight="1" x14ac:dyDescent="0.15">
      <c r="A225" s="46"/>
      <c r="E225" s="47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5"/>
      <c r="AT225" s="25"/>
      <c r="AU225" s="25"/>
      <c r="AV225" s="25"/>
      <c r="AW225" s="25"/>
      <c r="AX225" s="25"/>
    </row>
    <row r="226" spans="1:50" ht="14.25" customHeight="1" x14ac:dyDescent="0.15">
      <c r="A226" s="46"/>
      <c r="E226" s="47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/>
      <c r="AT226" s="25"/>
      <c r="AU226" s="25"/>
      <c r="AV226" s="25"/>
      <c r="AW226" s="25"/>
      <c r="AX226" s="25"/>
    </row>
    <row r="227" spans="1:50" ht="14.25" customHeight="1" x14ac:dyDescent="0.15">
      <c r="A227" s="46"/>
      <c r="E227" s="47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/>
      <c r="AT227" s="25"/>
      <c r="AU227" s="25"/>
      <c r="AV227" s="25"/>
      <c r="AW227" s="25"/>
      <c r="AX227" s="25"/>
    </row>
    <row r="228" spans="1:50" ht="14.25" customHeight="1" x14ac:dyDescent="0.15">
      <c r="A228" s="46"/>
      <c r="E228" s="47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/>
      <c r="AT228" s="25"/>
      <c r="AU228" s="25"/>
      <c r="AV228" s="25"/>
      <c r="AW228" s="25"/>
      <c r="AX228" s="25"/>
    </row>
    <row r="229" spans="1:50" ht="14.25" customHeight="1" x14ac:dyDescent="0.15">
      <c r="A229" s="46"/>
      <c r="E229" s="47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/>
      <c r="AT229" s="25"/>
      <c r="AU229" s="25"/>
      <c r="AV229" s="25"/>
      <c r="AW229" s="25"/>
      <c r="AX229" s="25"/>
    </row>
    <row r="230" spans="1:50" ht="14.25" customHeight="1" x14ac:dyDescent="0.15">
      <c r="A230" s="46"/>
      <c r="E230" s="47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5"/>
      <c r="AT230" s="25"/>
      <c r="AU230" s="25"/>
      <c r="AV230" s="25"/>
      <c r="AW230" s="25"/>
      <c r="AX230" s="25"/>
    </row>
    <row r="231" spans="1:50" ht="14.25" customHeight="1" x14ac:dyDescent="0.15">
      <c r="A231" s="46"/>
      <c r="E231" s="47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5"/>
      <c r="AT231" s="25"/>
      <c r="AU231" s="25"/>
      <c r="AV231" s="25"/>
      <c r="AW231" s="25"/>
      <c r="AX231" s="25"/>
    </row>
    <row r="232" spans="1:50" ht="14.25" customHeight="1" x14ac:dyDescent="0.15">
      <c r="A232" s="46"/>
      <c r="E232" s="47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5"/>
      <c r="AT232" s="25"/>
      <c r="AU232" s="25"/>
      <c r="AV232" s="25"/>
      <c r="AW232" s="25"/>
      <c r="AX232" s="25"/>
    </row>
    <row r="233" spans="1:50" ht="14.25" customHeight="1" x14ac:dyDescent="0.15">
      <c r="A233" s="46"/>
      <c r="E233" s="47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5"/>
      <c r="AT233" s="25"/>
      <c r="AU233" s="25"/>
      <c r="AV233" s="25"/>
      <c r="AW233" s="25"/>
      <c r="AX233" s="25"/>
    </row>
    <row r="234" spans="1:50" ht="14.25" customHeight="1" x14ac:dyDescent="0.15">
      <c r="A234" s="46"/>
      <c r="E234" s="47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5"/>
      <c r="AT234" s="25"/>
      <c r="AU234" s="25"/>
      <c r="AV234" s="25"/>
      <c r="AW234" s="25"/>
      <c r="AX234" s="25"/>
    </row>
    <row r="235" spans="1:50" ht="14.25" customHeight="1" x14ac:dyDescent="0.15">
      <c r="A235" s="46"/>
      <c r="E235" s="47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5"/>
      <c r="AT235" s="25"/>
      <c r="AU235" s="25"/>
      <c r="AV235" s="25"/>
      <c r="AW235" s="25"/>
      <c r="AX235" s="25"/>
    </row>
    <row r="236" spans="1:50" ht="14.25" customHeight="1" x14ac:dyDescent="0.15">
      <c r="A236" s="46"/>
      <c r="E236" s="47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5"/>
      <c r="AT236" s="25"/>
      <c r="AU236" s="25"/>
      <c r="AV236" s="25"/>
      <c r="AW236" s="25"/>
      <c r="AX236" s="25"/>
    </row>
    <row r="237" spans="1:50" ht="14.25" customHeight="1" x14ac:dyDescent="0.15">
      <c r="A237" s="46"/>
      <c r="E237" s="47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5"/>
      <c r="AT237" s="25"/>
      <c r="AU237" s="25"/>
      <c r="AV237" s="25"/>
      <c r="AW237" s="25"/>
      <c r="AX237" s="25"/>
    </row>
    <row r="238" spans="1:50" ht="14.25" customHeight="1" x14ac:dyDescent="0.15">
      <c r="A238" s="46"/>
      <c r="E238" s="47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5"/>
      <c r="AT238" s="25"/>
      <c r="AU238" s="25"/>
      <c r="AV238" s="25"/>
      <c r="AW238" s="25"/>
      <c r="AX238" s="25"/>
    </row>
    <row r="239" spans="1:50" ht="14.25" customHeight="1" x14ac:dyDescent="0.15">
      <c r="A239" s="46"/>
      <c r="E239" s="47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5"/>
      <c r="AT239" s="25"/>
      <c r="AU239" s="25"/>
      <c r="AV239" s="25"/>
      <c r="AW239" s="25"/>
      <c r="AX239" s="25"/>
    </row>
    <row r="240" spans="1:50" ht="14.25" customHeight="1" x14ac:dyDescent="0.15">
      <c r="A240" s="46"/>
      <c r="E240" s="47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/>
      <c r="AT240" s="25"/>
      <c r="AU240" s="25"/>
      <c r="AV240" s="25"/>
      <c r="AW240" s="25"/>
      <c r="AX240" s="25"/>
    </row>
    <row r="241" spans="1:50" ht="14.25" customHeight="1" x14ac:dyDescent="0.15">
      <c r="A241" s="46"/>
      <c r="E241" s="47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/>
      <c r="AT241" s="25"/>
      <c r="AU241" s="25"/>
      <c r="AV241" s="25"/>
      <c r="AW241" s="25"/>
      <c r="AX241" s="25"/>
    </row>
    <row r="242" spans="1:50" ht="14.25" customHeight="1" x14ac:dyDescent="0.15">
      <c r="A242" s="46"/>
      <c r="E242" s="47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/>
      <c r="AT242" s="25"/>
      <c r="AU242" s="25"/>
      <c r="AV242" s="25"/>
      <c r="AW242" s="25"/>
      <c r="AX242" s="25"/>
    </row>
    <row r="243" spans="1:50" ht="14.25" customHeight="1" x14ac:dyDescent="0.15">
      <c r="A243" s="46"/>
      <c r="E243" s="47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/>
      <c r="AT243" s="25"/>
      <c r="AU243" s="25"/>
      <c r="AV243" s="25"/>
      <c r="AW243" s="25"/>
      <c r="AX243" s="25"/>
    </row>
    <row r="244" spans="1:50" ht="14.25" customHeight="1" x14ac:dyDescent="0.15">
      <c r="A244" s="46"/>
      <c r="E244" s="47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/>
      <c r="AT244" s="25"/>
      <c r="AU244" s="25"/>
      <c r="AV244" s="25"/>
      <c r="AW244" s="25"/>
      <c r="AX244" s="25"/>
    </row>
    <row r="245" spans="1:50" ht="14.25" customHeight="1" x14ac:dyDescent="0.15">
      <c r="A245" s="46"/>
      <c r="E245" s="47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/>
      <c r="AT245" s="25"/>
      <c r="AU245" s="25"/>
      <c r="AV245" s="25"/>
      <c r="AW245" s="25"/>
      <c r="AX245" s="25"/>
    </row>
    <row r="246" spans="1:50" ht="14.25" customHeight="1" x14ac:dyDescent="0.15">
      <c r="A246" s="46"/>
      <c r="E246" s="47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/>
      <c r="AT246" s="25"/>
      <c r="AU246" s="25"/>
      <c r="AV246" s="25"/>
      <c r="AW246" s="25"/>
      <c r="AX246" s="25"/>
    </row>
    <row r="247" spans="1:50" ht="14.25" customHeight="1" x14ac:dyDescent="0.15">
      <c r="A247" s="46"/>
      <c r="E247" s="47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/>
      <c r="AT247" s="25"/>
      <c r="AU247" s="25"/>
      <c r="AV247" s="25"/>
      <c r="AW247" s="25"/>
      <c r="AX247" s="25"/>
    </row>
    <row r="248" spans="1:50" ht="14.25" customHeight="1" x14ac:dyDescent="0.15">
      <c r="A248" s="46"/>
      <c r="E248" s="47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/>
      <c r="AT248" s="25"/>
      <c r="AU248" s="25"/>
      <c r="AV248" s="25"/>
      <c r="AW248" s="25"/>
      <c r="AX248" s="25"/>
    </row>
    <row r="249" spans="1:50" ht="14.25" customHeight="1" x14ac:dyDescent="0.15">
      <c r="A249" s="46"/>
      <c r="E249" s="47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5"/>
      <c r="AT249" s="25"/>
      <c r="AU249" s="25"/>
      <c r="AV249" s="25"/>
      <c r="AW249" s="25"/>
      <c r="AX249" s="25"/>
    </row>
    <row r="250" spans="1:50" ht="14.25" customHeight="1" x14ac:dyDescent="0.15">
      <c r="A250" s="46"/>
      <c r="E250" s="47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5"/>
      <c r="AT250" s="25"/>
      <c r="AU250" s="25"/>
      <c r="AV250" s="25"/>
      <c r="AW250" s="25"/>
      <c r="AX250" s="25"/>
    </row>
    <row r="251" spans="1:50" ht="14.25" customHeight="1" x14ac:dyDescent="0.15">
      <c r="A251" s="46"/>
      <c r="E251" s="47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5"/>
      <c r="AT251" s="25"/>
      <c r="AU251" s="25"/>
      <c r="AV251" s="25"/>
      <c r="AW251" s="25"/>
      <c r="AX251" s="25"/>
    </row>
    <row r="252" spans="1:50" ht="14.25" customHeight="1" x14ac:dyDescent="0.15">
      <c r="A252" s="46"/>
      <c r="E252" s="47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5"/>
      <c r="AT252" s="25"/>
      <c r="AU252" s="25"/>
      <c r="AV252" s="25"/>
      <c r="AW252" s="25"/>
      <c r="AX252" s="25"/>
    </row>
    <row r="253" spans="1:50" ht="14.25" customHeight="1" x14ac:dyDescent="0.15">
      <c r="A253" s="46"/>
      <c r="E253" s="47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5"/>
      <c r="AT253" s="25"/>
      <c r="AU253" s="25"/>
      <c r="AV253" s="25"/>
      <c r="AW253" s="25"/>
      <c r="AX253" s="25"/>
    </row>
    <row r="254" spans="1:50" ht="14.25" customHeight="1" x14ac:dyDescent="0.15">
      <c r="A254" s="46"/>
      <c r="E254" s="47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/>
      <c r="AT254" s="25"/>
      <c r="AU254" s="25"/>
      <c r="AV254" s="25"/>
      <c r="AW254" s="25"/>
      <c r="AX254" s="25"/>
    </row>
    <row r="255" spans="1:50" ht="14.25" customHeight="1" x14ac:dyDescent="0.15">
      <c r="A255" s="46"/>
      <c r="E255" s="47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/>
      <c r="AT255" s="25"/>
      <c r="AU255" s="25"/>
      <c r="AV255" s="25"/>
      <c r="AW255" s="25"/>
      <c r="AX255" s="25"/>
    </row>
    <row r="256" spans="1:50" ht="14.25" customHeight="1" x14ac:dyDescent="0.15">
      <c r="A256" s="46"/>
      <c r="E256" s="47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/>
      <c r="AT256" s="25"/>
      <c r="AU256" s="25"/>
      <c r="AV256" s="25"/>
      <c r="AW256" s="25"/>
      <c r="AX256" s="25"/>
    </row>
    <row r="257" spans="1:50" ht="14.25" customHeight="1" x14ac:dyDescent="0.15">
      <c r="A257" s="46"/>
      <c r="E257" s="47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/>
      <c r="AT257" s="25"/>
      <c r="AU257" s="25"/>
      <c r="AV257" s="25"/>
      <c r="AW257" s="25"/>
      <c r="AX257" s="25"/>
    </row>
    <row r="258" spans="1:50" ht="14.25" customHeight="1" x14ac:dyDescent="0.15">
      <c r="A258" s="46"/>
      <c r="E258" s="47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5"/>
      <c r="AT258" s="25"/>
      <c r="AU258" s="25"/>
      <c r="AV258" s="25"/>
      <c r="AW258" s="25"/>
      <c r="AX258" s="25"/>
    </row>
    <row r="259" spans="1:50" ht="14.25" customHeight="1" x14ac:dyDescent="0.15">
      <c r="A259" s="46"/>
      <c r="E259" s="47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5"/>
      <c r="AT259" s="25"/>
      <c r="AU259" s="25"/>
      <c r="AV259" s="25"/>
      <c r="AW259" s="25"/>
      <c r="AX259" s="25"/>
    </row>
    <row r="260" spans="1:50" ht="14.25" customHeight="1" x14ac:dyDescent="0.15">
      <c r="A260" s="46"/>
      <c r="E260" s="47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5"/>
      <c r="AT260" s="25"/>
      <c r="AU260" s="25"/>
      <c r="AV260" s="25"/>
      <c r="AW260" s="25"/>
      <c r="AX260" s="25"/>
    </row>
    <row r="261" spans="1:50" ht="14.25" customHeight="1" x14ac:dyDescent="0.15">
      <c r="A261" s="46"/>
      <c r="E261" s="47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5"/>
      <c r="AT261" s="25"/>
      <c r="AU261" s="25"/>
      <c r="AV261" s="25"/>
      <c r="AW261" s="25"/>
      <c r="AX261" s="25"/>
    </row>
    <row r="262" spans="1:50" ht="14.25" customHeight="1" x14ac:dyDescent="0.15">
      <c r="A262" s="46"/>
      <c r="E262" s="47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5"/>
      <c r="AT262" s="25"/>
      <c r="AU262" s="25"/>
      <c r="AV262" s="25"/>
      <c r="AW262" s="25"/>
      <c r="AX262" s="25"/>
    </row>
    <row r="263" spans="1:50" ht="14.25" customHeight="1" x14ac:dyDescent="0.15">
      <c r="A263" s="46"/>
      <c r="E263" s="47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5"/>
      <c r="AT263" s="25"/>
      <c r="AU263" s="25"/>
      <c r="AV263" s="25"/>
      <c r="AW263" s="25"/>
      <c r="AX263" s="25"/>
    </row>
    <row r="264" spans="1:50" ht="14.25" customHeight="1" x14ac:dyDescent="0.15">
      <c r="A264" s="46"/>
      <c r="E264" s="47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5"/>
      <c r="AT264" s="25"/>
      <c r="AU264" s="25"/>
      <c r="AV264" s="25"/>
      <c r="AW264" s="25"/>
      <c r="AX264" s="25"/>
    </row>
    <row r="265" spans="1:50" ht="14.25" customHeight="1" x14ac:dyDescent="0.15">
      <c r="A265" s="46"/>
      <c r="E265" s="47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5"/>
      <c r="AT265" s="25"/>
      <c r="AU265" s="25"/>
      <c r="AV265" s="25"/>
      <c r="AW265" s="25"/>
      <c r="AX265" s="25"/>
    </row>
    <row r="266" spans="1:50" ht="14.25" customHeight="1" x14ac:dyDescent="0.15">
      <c r="A266" s="46"/>
      <c r="E266" s="47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5"/>
      <c r="AT266" s="25"/>
      <c r="AU266" s="25"/>
      <c r="AV266" s="25"/>
      <c r="AW266" s="25"/>
      <c r="AX266" s="25"/>
    </row>
    <row r="267" spans="1:50" ht="14.25" customHeight="1" x14ac:dyDescent="0.15">
      <c r="A267" s="46"/>
      <c r="E267" s="47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5"/>
      <c r="AT267" s="25"/>
      <c r="AU267" s="25"/>
      <c r="AV267" s="25"/>
      <c r="AW267" s="25"/>
      <c r="AX267" s="25"/>
    </row>
    <row r="268" spans="1:50" ht="14.25" customHeight="1" x14ac:dyDescent="0.15">
      <c r="A268" s="46"/>
      <c r="E268" s="47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/>
      <c r="AT268" s="25"/>
      <c r="AU268" s="25"/>
      <c r="AV268" s="25"/>
      <c r="AW268" s="25"/>
      <c r="AX268" s="25"/>
    </row>
    <row r="269" spans="1:50" ht="14.25" customHeight="1" x14ac:dyDescent="0.15">
      <c r="A269" s="46"/>
      <c r="E269" s="47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/>
      <c r="AT269" s="25"/>
      <c r="AU269" s="25"/>
      <c r="AV269" s="25"/>
      <c r="AW269" s="25"/>
      <c r="AX269" s="25"/>
    </row>
    <row r="270" spans="1:50" ht="14.25" customHeight="1" x14ac:dyDescent="0.15">
      <c r="A270" s="46"/>
      <c r="E270" s="47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/>
      <c r="AT270" s="25"/>
      <c r="AU270" s="25"/>
      <c r="AV270" s="25"/>
      <c r="AW270" s="25"/>
      <c r="AX270" s="25"/>
    </row>
    <row r="271" spans="1:50" ht="14.25" customHeight="1" x14ac:dyDescent="0.15">
      <c r="A271" s="46"/>
      <c r="E271" s="47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/>
      <c r="AT271" s="25"/>
      <c r="AU271" s="25"/>
      <c r="AV271" s="25"/>
      <c r="AW271" s="25"/>
      <c r="AX271" s="25"/>
    </row>
    <row r="272" spans="1:50" ht="14.25" customHeight="1" x14ac:dyDescent="0.15">
      <c r="A272" s="46"/>
      <c r="E272" s="47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/>
      <c r="AT272" s="25"/>
      <c r="AU272" s="25"/>
      <c r="AV272" s="25"/>
      <c r="AW272" s="25"/>
      <c r="AX272" s="25"/>
    </row>
    <row r="273" spans="1:50" ht="14.25" customHeight="1" x14ac:dyDescent="0.15">
      <c r="A273" s="46"/>
      <c r="E273" s="47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/>
      <c r="AT273" s="25"/>
      <c r="AU273" s="25"/>
      <c r="AV273" s="25"/>
      <c r="AW273" s="25"/>
      <c r="AX273" s="25"/>
    </row>
    <row r="274" spans="1:50" ht="14.25" customHeight="1" x14ac:dyDescent="0.15">
      <c r="A274" s="46"/>
      <c r="E274" s="47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/>
      <c r="AT274" s="25"/>
      <c r="AU274" s="25"/>
      <c r="AV274" s="25"/>
      <c r="AW274" s="25"/>
      <c r="AX274" s="25"/>
    </row>
    <row r="275" spans="1:50" ht="14.25" customHeight="1" x14ac:dyDescent="0.15">
      <c r="A275" s="46"/>
      <c r="E275" s="47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/>
      <c r="AT275" s="25"/>
      <c r="AU275" s="25"/>
      <c r="AV275" s="25"/>
      <c r="AW275" s="25"/>
      <c r="AX275" s="25"/>
    </row>
    <row r="276" spans="1:50" ht="14.25" customHeight="1" x14ac:dyDescent="0.15">
      <c r="A276" s="46"/>
      <c r="E276" s="47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/>
      <c r="AT276" s="25"/>
      <c r="AU276" s="25"/>
      <c r="AV276" s="25"/>
      <c r="AW276" s="25"/>
      <c r="AX276" s="25"/>
    </row>
    <row r="277" spans="1:50" ht="14.25" customHeight="1" x14ac:dyDescent="0.15">
      <c r="A277" s="46"/>
      <c r="E277" s="47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5"/>
      <c r="AT277" s="25"/>
      <c r="AU277" s="25"/>
      <c r="AV277" s="25"/>
      <c r="AW277" s="25"/>
      <c r="AX277" s="25"/>
    </row>
    <row r="278" spans="1:50" ht="14.25" customHeight="1" x14ac:dyDescent="0.15">
      <c r="A278" s="46"/>
      <c r="E278" s="47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5"/>
      <c r="AT278" s="25"/>
      <c r="AU278" s="25"/>
      <c r="AV278" s="25"/>
      <c r="AW278" s="25"/>
      <c r="AX278" s="25"/>
    </row>
    <row r="279" spans="1:50" ht="15.75" customHeight="1" x14ac:dyDescent="0.15"/>
    <row r="280" spans="1:50" ht="15.75" customHeight="1" x14ac:dyDescent="0.15"/>
    <row r="281" spans="1:50" ht="15.75" customHeight="1" x14ac:dyDescent="0.15"/>
    <row r="282" spans="1:50" ht="15.75" customHeight="1" x14ac:dyDescent="0.15"/>
    <row r="283" spans="1:50" ht="15.75" customHeight="1" x14ac:dyDescent="0.15"/>
    <row r="284" spans="1:50" ht="15.75" customHeight="1" x14ac:dyDescent="0.15"/>
    <row r="285" spans="1:50" ht="15.75" customHeight="1" x14ac:dyDescent="0.15"/>
    <row r="286" spans="1:50" ht="15.75" customHeight="1" x14ac:dyDescent="0.15"/>
    <row r="287" spans="1:50" ht="15.75" customHeight="1" x14ac:dyDescent="0.15"/>
    <row r="288" spans="1:50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191">
    <mergeCell ref="N9:N10"/>
    <mergeCell ref="Z66:Z67"/>
    <mergeCell ref="AA66:AA67"/>
    <mergeCell ref="AB66:AB67"/>
    <mergeCell ref="AC66:AC67"/>
    <mergeCell ref="AD66:AD67"/>
    <mergeCell ref="A66:A67"/>
    <mergeCell ref="B66:B67"/>
    <mergeCell ref="C66:C67"/>
    <mergeCell ref="D66:D67"/>
    <mergeCell ref="E66:E67"/>
    <mergeCell ref="F66:F67"/>
    <mergeCell ref="G66:G67"/>
    <mergeCell ref="AE66:AE67"/>
    <mergeCell ref="AF66:AF67"/>
    <mergeCell ref="AG66:AG67"/>
    <mergeCell ref="AH66:AH67"/>
    <mergeCell ref="AI66:AI67"/>
    <mergeCell ref="AJ66:AJ67"/>
    <mergeCell ref="AK66:AK67"/>
    <mergeCell ref="AL66:AL67"/>
    <mergeCell ref="AM66:AM67"/>
    <mergeCell ref="AN66:AN67"/>
    <mergeCell ref="AO66:AO67"/>
    <mergeCell ref="AP66:AP67"/>
    <mergeCell ref="AQ66:AQ67"/>
    <mergeCell ref="AR66:AR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AI59:AI61"/>
    <mergeCell ref="AJ59:AJ61"/>
    <mergeCell ref="AK59:AK61"/>
    <mergeCell ref="AL59:AL61"/>
    <mergeCell ref="AM59:AM61"/>
    <mergeCell ref="C59:C61"/>
    <mergeCell ref="D59:D61"/>
    <mergeCell ref="E59:E61"/>
    <mergeCell ref="F59:F61"/>
    <mergeCell ref="G59:G61"/>
    <mergeCell ref="W59:W61"/>
    <mergeCell ref="X59:X61"/>
    <mergeCell ref="Y59:Y61"/>
    <mergeCell ref="Z59:Z61"/>
    <mergeCell ref="AA59:AA61"/>
    <mergeCell ref="AB59:AB61"/>
    <mergeCell ref="AC59:AC61"/>
    <mergeCell ref="AD59:AD61"/>
    <mergeCell ref="AE59:AE61"/>
    <mergeCell ref="AF59:AF61"/>
    <mergeCell ref="AG59:AG61"/>
    <mergeCell ref="AH59:AH61"/>
    <mergeCell ref="AN59:AN61"/>
    <mergeCell ref="AO59:AO61"/>
    <mergeCell ref="AP59:AP61"/>
    <mergeCell ref="AQ59:AQ61"/>
    <mergeCell ref="AR59:AR61"/>
    <mergeCell ref="A56:A58"/>
    <mergeCell ref="B56:B58"/>
    <mergeCell ref="C56:C58"/>
    <mergeCell ref="D56:D58"/>
    <mergeCell ref="E56:E58"/>
    <mergeCell ref="F56:F58"/>
    <mergeCell ref="G56:G58"/>
    <mergeCell ref="H59:H61"/>
    <mergeCell ref="I59:I61"/>
    <mergeCell ref="J59:J61"/>
    <mergeCell ref="K59:K61"/>
    <mergeCell ref="L59:L61"/>
    <mergeCell ref="M59:M61"/>
    <mergeCell ref="N59:N61"/>
    <mergeCell ref="O59:O61"/>
    <mergeCell ref="P59:P61"/>
    <mergeCell ref="Q59:Q61"/>
    <mergeCell ref="R59:R61"/>
    <mergeCell ref="S59:S61"/>
    <mergeCell ref="T59:T61"/>
    <mergeCell ref="U59:U61"/>
    <mergeCell ref="V59:V61"/>
    <mergeCell ref="A59:A61"/>
    <mergeCell ref="B59:B61"/>
    <mergeCell ref="AB56:AB58"/>
    <mergeCell ref="AC56:AC58"/>
    <mergeCell ref="AD56:AD58"/>
    <mergeCell ref="AE56:AE58"/>
    <mergeCell ref="AF56:AF58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AO56:AO58"/>
    <mergeCell ref="AP56:AP58"/>
    <mergeCell ref="AQ56:AQ58"/>
    <mergeCell ref="AR56:AR58"/>
    <mergeCell ref="H56:H58"/>
    <mergeCell ref="I56:I58"/>
    <mergeCell ref="J56:J58"/>
    <mergeCell ref="K56:K58"/>
    <mergeCell ref="L56:L58"/>
    <mergeCell ref="M56:M58"/>
    <mergeCell ref="N56:N58"/>
    <mergeCell ref="O56:O58"/>
    <mergeCell ref="P56:P58"/>
    <mergeCell ref="Q56:Q58"/>
    <mergeCell ref="R56:R58"/>
    <mergeCell ref="S56:S58"/>
    <mergeCell ref="T56:T58"/>
    <mergeCell ref="U56:U58"/>
    <mergeCell ref="V56:V58"/>
    <mergeCell ref="W56:W58"/>
    <mergeCell ref="X56:X58"/>
    <mergeCell ref="Y56:Y58"/>
    <mergeCell ref="Z56:Z58"/>
    <mergeCell ref="AA56:AA58"/>
    <mergeCell ref="AG54:AG55"/>
    <mergeCell ref="AH54:AH55"/>
    <mergeCell ref="AI54:AI55"/>
    <mergeCell ref="AJ54:AJ55"/>
    <mergeCell ref="AK54:AK55"/>
    <mergeCell ref="A54:A55"/>
    <mergeCell ref="B54:B55"/>
    <mergeCell ref="C54:C55"/>
    <mergeCell ref="D54:D55"/>
    <mergeCell ref="E54:E55"/>
    <mergeCell ref="F54:F55"/>
    <mergeCell ref="G54:G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AN54:AN55"/>
    <mergeCell ref="AO54:AO55"/>
    <mergeCell ref="AP54:AP55"/>
    <mergeCell ref="AQ54:AQ55"/>
    <mergeCell ref="AR54:AR55"/>
    <mergeCell ref="A50:A52"/>
    <mergeCell ref="B50:B52"/>
    <mergeCell ref="C50:C52"/>
    <mergeCell ref="D50:D52"/>
    <mergeCell ref="E50:E52"/>
    <mergeCell ref="F50:F52"/>
    <mergeCell ref="G50:G52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AL54:AL55"/>
    <mergeCell ref="AM54:AM55"/>
    <mergeCell ref="AB50:AB52"/>
    <mergeCell ref="AC50:AC52"/>
    <mergeCell ref="AD50:AD52"/>
    <mergeCell ref="AE50:AE52"/>
    <mergeCell ref="AF50:AF52"/>
    <mergeCell ref="AG50:AG52"/>
    <mergeCell ref="AH50:AH52"/>
    <mergeCell ref="AI50:AI52"/>
    <mergeCell ref="AJ50:AJ52"/>
    <mergeCell ref="AK50:AK52"/>
    <mergeCell ref="AL50:AL52"/>
    <mergeCell ref="AM50:AM52"/>
    <mergeCell ref="AN50:AN52"/>
    <mergeCell ref="AO50:AO52"/>
    <mergeCell ref="AP50:AP52"/>
    <mergeCell ref="AQ50:AQ52"/>
    <mergeCell ref="AR50:AR52"/>
    <mergeCell ref="H50:H52"/>
    <mergeCell ref="I50:I52"/>
    <mergeCell ref="J50:J52"/>
    <mergeCell ref="K50:K52"/>
    <mergeCell ref="L50:L52"/>
    <mergeCell ref="M50:M52"/>
    <mergeCell ref="N50:N52"/>
    <mergeCell ref="O50:O52"/>
    <mergeCell ref="P50:P52"/>
    <mergeCell ref="Q50:Q52"/>
    <mergeCell ref="R50:R52"/>
    <mergeCell ref="S50:S52"/>
    <mergeCell ref="T50:T52"/>
    <mergeCell ref="U50:U52"/>
    <mergeCell ref="V50:V52"/>
    <mergeCell ref="W50:W52"/>
    <mergeCell ref="X50:X52"/>
    <mergeCell ref="Y50:Y52"/>
    <mergeCell ref="Z50:Z52"/>
    <mergeCell ref="AA50:AA52"/>
    <mergeCell ref="AI47:AI49"/>
    <mergeCell ref="AJ47:AJ49"/>
    <mergeCell ref="AK47:AK49"/>
    <mergeCell ref="A47:A49"/>
    <mergeCell ref="B47:B49"/>
    <mergeCell ref="C47:C49"/>
    <mergeCell ref="D47:D49"/>
    <mergeCell ref="E47:E49"/>
    <mergeCell ref="F47:F49"/>
    <mergeCell ref="G47:G49"/>
    <mergeCell ref="W47:W49"/>
    <mergeCell ref="X47:X49"/>
    <mergeCell ref="Y47:Y49"/>
    <mergeCell ref="Z47:Z49"/>
    <mergeCell ref="AA47:AA49"/>
    <mergeCell ref="AB47:AB49"/>
    <mergeCell ref="AC47:AC49"/>
    <mergeCell ref="AD47:AD49"/>
    <mergeCell ref="AE47:AE49"/>
    <mergeCell ref="AF47:AF49"/>
    <mergeCell ref="AN47:AN49"/>
    <mergeCell ref="AO47:AO49"/>
    <mergeCell ref="AP47:AP49"/>
    <mergeCell ref="AQ47:AQ49"/>
    <mergeCell ref="AR47:AR49"/>
    <mergeCell ref="A14:A17"/>
    <mergeCell ref="B14:B17"/>
    <mergeCell ref="C14:C17"/>
    <mergeCell ref="D14:D17"/>
    <mergeCell ref="E14:E17"/>
    <mergeCell ref="F14:F17"/>
    <mergeCell ref="G14:G17"/>
    <mergeCell ref="H47:H49"/>
    <mergeCell ref="I47:I49"/>
    <mergeCell ref="J47:J49"/>
    <mergeCell ref="K47:K49"/>
    <mergeCell ref="L47:L49"/>
    <mergeCell ref="M47:M49"/>
    <mergeCell ref="N47:N49"/>
    <mergeCell ref="O47:O49"/>
    <mergeCell ref="P47:P49"/>
    <mergeCell ref="Q47:Q49"/>
    <mergeCell ref="R47:R49"/>
    <mergeCell ref="S47:S49"/>
    <mergeCell ref="T47:T49"/>
    <mergeCell ref="U47:U49"/>
    <mergeCell ref="V47:V49"/>
    <mergeCell ref="AB14:AB17"/>
    <mergeCell ref="AC14:AC17"/>
    <mergeCell ref="AD14:AD17"/>
    <mergeCell ref="AE14:AE17"/>
    <mergeCell ref="AF14:AF17"/>
    <mergeCell ref="AG14:AG17"/>
    <mergeCell ref="AH14:AH17"/>
    <mergeCell ref="AI14:AI17"/>
    <mergeCell ref="AJ14:AJ17"/>
    <mergeCell ref="AK14:AK17"/>
    <mergeCell ref="AL14:AL17"/>
    <mergeCell ref="AM14:AM17"/>
    <mergeCell ref="AN14:AN17"/>
    <mergeCell ref="AO14:AO17"/>
    <mergeCell ref="AP14:AP17"/>
    <mergeCell ref="AQ14:AQ17"/>
    <mergeCell ref="AR14:AR17"/>
    <mergeCell ref="H14:H17"/>
    <mergeCell ref="I14:I17"/>
    <mergeCell ref="J14:J17"/>
    <mergeCell ref="K14:K17"/>
    <mergeCell ref="L14:L17"/>
    <mergeCell ref="M14:M17"/>
    <mergeCell ref="N14:N17"/>
    <mergeCell ref="O14:O17"/>
    <mergeCell ref="P14:P17"/>
    <mergeCell ref="Q14:Q17"/>
    <mergeCell ref="R14:R17"/>
    <mergeCell ref="S14:S17"/>
    <mergeCell ref="T14:T17"/>
    <mergeCell ref="U14:U17"/>
    <mergeCell ref="V14:V17"/>
    <mergeCell ref="W14:W17"/>
    <mergeCell ref="X14:X17"/>
    <mergeCell ref="Y14:Y17"/>
    <mergeCell ref="Z14:Z17"/>
    <mergeCell ref="AA14:AA17"/>
    <mergeCell ref="AD74:AD76"/>
    <mergeCell ref="AE74:AE76"/>
    <mergeCell ref="AF74:AF76"/>
    <mergeCell ref="AG74:AG76"/>
    <mergeCell ref="AH74:AH76"/>
    <mergeCell ref="AI74:AI76"/>
    <mergeCell ref="AJ74:AJ76"/>
    <mergeCell ref="AK74:AK76"/>
    <mergeCell ref="AL74:AL76"/>
    <mergeCell ref="AM74:AM76"/>
    <mergeCell ref="AN74:AN76"/>
    <mergeCell ref="AO74:AO76"/>
    <mergeCell ref="AP74:AP76"/>
    <mergeCell ref="AQ74:AQ76"/>
    <mergeCell ref="AR74:AR76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M74:M76"/>
    <mergeCell ref="N74:N76"/>
    <mergeCell ref="O74:O76"/>
    <mergeCell ref="P74:P76"/>
    <mergeCell ref="Q74:Q76"/>
    <mergeCell ref="R74:R76"/>
    <mergeCell ref="S74:S76"/>
    <mergeCell ref="T74:T76"/>
    <mergeCell ref="U74:U76"/>
    <mergeCell ref="V74:V76"/>
    <mergeCell ref="W74:W76"/>
    <mergeCell ref="X74:X76"/>
    <mergeCell ref="Y74:Y76"/>
    <mergeCell ref="Z74:Z76"/>
    <mergeCell ref="AA74:AA76"/>
    <mergeCell ref="AB74:AB76"/>
    <mergeCell ref="AC74:AC76"/>
    <mergeCell ref="W12:W13"/>
    <mergeCell ref="X12:X13"/>
    <mergeCell ref="Y12:Y13"/>
    <mergeCell ref="Z12:Z13"/>
    <mergeCell ref="AA12:AA13"/>
    <mergeCell ref="AQ12:AQ13"/>
    <mergeCell ref="AR12:AR13"/>
    <mergeCell ref="A12:A13"/>
    <mergeCell ref="B12:B13"/>
    <mergeCell ref="C12:C13"/>
    <mergeCell ref="D12:D13"/>
    <mergeCell ref="E12:E13"/>
    <mergeCell ref="F12:F13"/>
    <mergeCell ref="G12:G13"/>
    <mergeCell ref="AB12:AB13"/>
    <mergeCell ref="AC12:AC13"/>
    <mergeCell ref="AD12:AD13"/>
    <mergeCell ref="AE12:AE13"/>
    <mergeCell ref="F7:H7"/>
    <mergeCell ref="A9:A11"/>
    <mergeCell ref="B9:B11"/>
    <mergeCell ref="C9:C11"/>
    <mergeCell ref="D9:D11"/>
    <mergeCell ref="E9:E11"/>
    <mergeCell ref="F9:F11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F1:Q1"/>
    <mergeCell ref="F2:Q2"/>
    <mergeCell ref="F3:Q3"/>
    <mergeCell ref="F4:H4"/>
    <mergeCell ref="F5:H5"/>
    <mergeCell ref="F6:H6"/>
    <mergeCell ref="R8:AB8"/>
    <mergeCell ref="AC8:AM8"/>
    <mergeCell ref="AN8:AR8"/>
    <mergeCell ref="G9:G11"/>
    <mergeCell ref="H9:H11"/>
    <mergeCell ref="I9:I11"/>
    <mergeCell ref="J9:M10"/>
    <mergeCell ref="O9:O11"/>
    <mergeCell ref="P9:P11"/>
    <mergeCell ref="Q9:Q11"/>
    <mergeCell ref="R9:T10"/>
    <mergeCell ref="U9:W10"/>
    <mergeCell ref="X9:X11"/>
    <mergeCell ref="Y9:Y11"/>
    <mergeCell ref="Z9:Z11"/>
    <mergeCell ref="AA9:AA11"/>
    <mergeCell ref="AB9:AB11"/>
    <mergeCell ref="AC9:AE10"/>
    <mergeCell ref="AF9:AH10"/>
    <mergeCell ref="AI9:AI11"/>
    <mergeCell ref="A71:A73"/>
    <mergeCell ref="B71:B73"/>
    <mergeCell ref="C71:C73"/>
    <mergeCell ref="D71:D73"/>
    <mergeCell ref="E71:E73"/>
    <mergeCell ref="F71:F73"/>
    <mergeCell ref="G71:G73"/>
    <mergeCell ref="AM9:AM11"/>
    <mergeCell ref="AN9:AN11"/>
    <mergeCell ref="AO9:AO11"/>
    <mergeCell ref="AP9:AP11"/>
    <mergeCell ref="AQ9:AQ11"/>
    <mergeCell ref="AR9:AR11"/>
    <mergeCell ref="AJ9:AJ11"/>
    <mergeCell ref="AK9:AK11"/>
    <mergeCell ref="AL9:AL11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O12:AO13"/>
    <mergeCell ref="AP12:AP13"/>
    <mergeCell ref="AE71:AE73"/>
    <mergeCell ref="AF71:AF73"/>
    <mergeCell ref="AG71:AG73"/>
    <mergeCell ref="AH71:AH73"/>
    <mergeCell ref="AI71:AI73"/>
    <mergeCell ref="AJ71:AJ73"/>
    <mergeCell ref="AK71:AK73"/>
    <mergeCell ref="AL71:AL73"/>
    <mergeCell ref="AM71:AM73"/>
    <mergeCell ref="AN71:AN73"/>
    <mergeCell ref="AO71:AO73"/>
    <mergeCell ref="AP71:AP73"/>
    <mergeCell ref="AQ71:AQ73"/>
    <mergeCell ref="AR71:AR73"/>
    <mergeCell ref="H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R71:R73"/>
    <mergeCell ref="S71:S73"/>
    <mergeCell ref="T71:T73"/>
    <mergeCell ref="U71:U73"/>
    <mergeCell ref="V71:V73"/>
    <mergeCell ref="W71:W73"/>
    <mergeCell ref="X71:X73"/>
    <mergeCell ref="Y71:Y73"/>
    <mergeCell ref="Z71:Z73"/>
    <mergeCell ref="AA71:AA73"/>
    <mergeCell ref="AB71:AB73"/>
    <mergeCell ref="AC71:AC73"/>
    <mergeCell ref="AD71:AD73"/>
    <mergeCell ref="AN68:AN70"/>
    <mergeCell ref="AO68:AO70"/>
    <mergeCell ref="AP68:AP70"/>
    <mergeCell ref="AQ68:AQ70"/>
    <mergeCell ref="AR68:AR70"/>
    <mergeCell ref="A68:A70"/>
    <mergeCell ref="B68:B70"/>
    <mergeCell ref="C68:C70"/>
    <mergeCell ref="D68:D70"/>
    <mergeCell ref="E68:E70"/>
    <mergeCell ref="F68:F70"/>
    <mergeCell ref="G68:G70"/>
    <mergeCell ref="W68:W70"/>
    <mergeCell ref="X68:X70"/>
    <mergeCell ref="Y68:Y70"/>
    <mergeCell ref="Z68:Z70"/>
    <mergeCell ref="AA68:AA70"/>
    <mergeCell ref="AB68:AB70"/>
    <mergeCell ref="AC68:AC70"/>
    <mergeCell ref="AD68:AD70"/>
    <mergeCell ref="AE68:AE70"/>
    <mergeCell ref="AF68:AF70"/>
    <mergeCell ref="AG68:AG70"/>
    <mergeCell ref="AH68:AH70"/>
    <mergeCell ref="AI68:AI70"/>
    <mergeCell ref="AJ68:AJ70"/>
    <mergeCell ref="AK68:AK70"/>
    <mergeCell ref="A62:A65"/>
    <mergeCell ref="B62:B65"/>
    <mergeCell ref="C62:C65"/>
    <mergeCell ref="D62:D65"/>
    <mergeCell ref="E62:E65"/>
    <mergeCell ref="F62:F65"/>
    <mergeCell ref="G62:G65"/>
    <mergeCell ref="H68:H70"/>
    <mergeCell ref="I68:I70"/>
    <mergeCell ref="J68:J70"/>
    <mergeCell ref="K68:K70"/>
    <mergeCell ref="L68:L70"/>
    <mergeCell ref="M68:M70"/>
    <mergeCell ref="N68:N70"/>
    <mergeCell ref="O68:O70"/>
    <mergeCell ref="P68:P70"/>
    <mergeCell ref="Q68:Q70"/>
    <mergeCell ref="R68:R70"/>
    <mergeCell ref="S68:S70"/>
    <mergeCell ref="T68:T70"/>
    <mergeCell ref="U68:U70"/>
    <mergeCell ref="V68:V70"/>
    <mergeCell ref="AL68:AL70"/>
    <mergeCell ref="AM68:AM70"/>
    <mergeCell ref="Z62:Z65"/>
    <mergeCell ref="AA62:AA65"/>
    <mergeCell ref="AB62:AB65"/>
    <mergeCell ref="AC62:AC65"/>
    <mergeCell ref="AD62:AD65"/>
    <mergeCell ref="AE62:AE65"/>
    <mergeCell ref="AF62:AF65"/>
    <mergeCell ref="AG62:AG65"/>
    <mergeCell ref="AH62:AH65"/>
    <mergeCell ref="AI62:AI65"/>
    <mergeCell ref="AJ62:AJ65"/>
    <mergeCell ref="AK62:AK65"/>
    <mergeCell ref="AL62:AL65"/>
    <mergeCell ref="AM62:AM65"/>
    <mergeCell ref="AN62:AN65"/>
    <mergeCell ref="AO62:AO65"/>
    <mergeCell ref="AP62:AP65"/>
    <mergeCell ref="H62:H65"/>
    <mergeCell ref="I62:I65"/>
    <mergeCell ref="J62:J65"/>
    <mergeCell ref="K62:K65"/>
    <mergeCell ref="L62:L65"/>
    <mergeCell ref="M62:M65"/>
    <mergeCell ref="N62:N65"/>
    <mergeCell ref="O62:O65"/>
    <mergeCell ref="P62:P65"/>
    <mergeCell ref="Q62:Q65"/>
    <mergeCell ref="R62:R65"/>
    <mergeCell ref="S62:S65"/>
    <mergeCell ref="T62:T65"/>
    <mergeCell ref="U62:U65"/>
    <mergeCell ref="V62:V65"/>
    <mergeCell ref="W62:W65"/>
    <mergeCell ref="X62:X65"/>
    <mergeCell ref="Y62:Y65"/>
    <mergeCell ref="AG45:AG46"/>
    <mergeCell ref="AH45:AH46"/>
    <mergeCell ref="AI45:AI46"/>
    <mergeCell ref="AJ45:AJ46"/>
    <mergeCell ref="AK45:AK46"/>
    <mergeCell ref="AQ62:AQ65"/>
    <mergeCell ref="AR62:AR65"/>
    <mergeCell ref="AL47:AL49"/>
    <mergeCell ref="AM47:AM49"/>
    <mergeCell ref="AG47:AG49"/>
    <mergeCell ref="AH47:AH49"/>
    <mergeCell ref="A45:A46"/>
    <mergeCell ref="B45:B46"/>
    <mergeCell ref="C45:C46"/>
    <mergeCell ref="D45:D46"/>
    <mergeCell ref="E45:E46"/>
    <mergeCell ref="F45:F46"/>
    <mergeCell ref="G45:G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L45:AL46"/>
    <mergeCell ref="AM45:AM46"/>
    <mergeCell ref="AN45:AN46"/>
    <mergeCell ref="AO45:AO46"/>
    <mergeCell ref="AP45:AP46"/>
    <mergeCell ref="AQ45:AQ46"/>
    <mergeCell ref="AR45:AR46"/>
    <mergeCell ref="A43:A44"/>
    <mergeCell ref="B43:B44"/>
    <mergeCell ref="C43:C44"/>
    <mergeCell ref="D43:D44"/>
    <mergeCell ref="E43:E44"/>
    <mergeCell ref="F43:F44"/>
    <mergeCell ref="G43:G44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AE43:AE44"/>
    <mergeCell ref="AF43:AF44"/>
    <mergeCell ref="AG43:AG44"/>
    <mergeCell ref="AH43:AH44"/>
    <mergeCell ref="AI43:AI44"/>
    <mergeCell ref="AJ43:AJ44"/>
    <mergeCell ref="AK43:AK44"/>
    <mergeCell ref="AL43:AL44"/>
    <mergeCell ref="AM43:AM44"/>
    <mergeCell ref="AN43:AN44"/>
    <mergeCell ref="AO43:AO44"/>
    <mergeCell ref="AP43:AP44"/>
    <mergeCell ref="AQ43:AQ44"/>
    <mergeCell ref="AR43:AR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N41:AN42"/>
    <mergeCell ref="AO41:AO42"/>
    <mergeCell ref="AP41:AP42"/>
    <mergeCell ref="AQ41:AQ42"/>
    <mergeCell ref="AR41:AR42"/>
    <mergeCell ref="A41:A42"/>
    <mergeCell ref="B41:B42"/>
    <mergeCell ref="C41:C42"/>
    <mergeCell ref="D41:D42"/>
    <mergeCell ref="E41:E42"/>
    <mergeCell ref="F41:F42"/>
    <mergeCell ref="G41:G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AK41:AK42"/>
    <mergeCell ref="A39:A40"/>
    <mergeCell ref="B39:B40"/>
    <mergeCell ref="C39:C40"/>
    <mergeCell ref="D39:D40"/>
    <mergeCell ref="E39:E40"/>
    <mergeCell ref="F39:F40"/>
    <mergeCell ref="G39:G40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AL41:AL42"/>
    <mergeCell ref="AM41:AM42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AK39:AK40"/>
    <mergeCell ref="AL39:AL40"/>
    <mergeCell ref="AM39:AM40"/>
    <mergeCell ref="AN39:AN40"/>
    <mergeCell ref="AO39:AO40"/>
    <mergeCell ref="AP39:AP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AG37:AG38"/>
    <mergeCell ref="AH37:AH38"/>
    <mergeCell ref="AI37:AI38"/>
    <mergeCell ref="AJ37:AJ38"/>
    <mergeCell ref="AK37:AK38"/>
    <mergeCell ref="AQ39:AQ40"/>
    <mergeCell ref="AR39:AR40"/>
    <mergeCell ref="AL37:AL38"/>
    <mergeCell ref="AM37:AM38"/>
    <mergeCell ref="A37:A38"/>
    <mergeCell ref="B37:B38"/>
    <mergeCell ref="C37:C38"/>
    <mergeCell ref="D37:D38"/>
    <mergeCell ref="E37:E38"/>
    <mergeCell ref="F37:F38"/>
    <mergeCell ref="G37:G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N37:AN38"/>
    <mergeCell ref="AO37:AO38"/>
    <mergeCell ref="AP37:AP38"/>
    <mergeCell ref="AQ37:AQ38"/>
    <mergeCell ref="AR37:AR38"/>
    <mergeCell ref="A35:A36"/>
    <mergeCell ref="B35:B36"/>
    <mergeCell ref="C35:C36"/>
    <mergeCell ref="D35:D36"/>
    <mergeCell ref="E35:E36"/>
    <mergeCell ref="F35:F36"/>
    <mergeCell ref="G35:G36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AE35:AE36"/>
    <mergeCell ref="AF35:AF36"/>
    <mergeCell ref="AG35:AG36"/>
    <mergeCell ref="AH35:AH36"/>
    <mergeCell ref="AI35:AI36"/>
    <mergeCell ref="AJ35:AJ36"/>
    <mergeCell ref="AK35:AK36"/>
    <mergeCell ref="AL35:AL36"/>
    <mergeCell ref="AM35:AM36"/>
    <mergeCell ref="AN35:AN36"/>
    <mergeCell ref="AO35:AO36"/>
    <mergeCell ref="AP35:AP36"/>
    <mergeCell ref="AQ35:AQ36"/>
    <mergeCell ref="AR35:AR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N33:AN34"/>
    <mergeCell ref="AO33:AO34"/>
    <mergeCell ref="AP33:AP34"/>
    <mergeCell ref="AQ33:AQ34"/>
    <mergeCell ref="AR33:AR34"/>
    <mergeCell ref="A33:A34"/>
    <mergeCell ref="B33:B34"/>
    <mergeCell ref="C33:C34"/>
    <mergeCell ref="D33:D34"/>
    <mergeCell ref="E33:E34"/>
    <mergeCell ref="F33:F34"/>
    <mergeCell ref="G33:G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31:A32"/>
    <mergeCell ref="B31:B32"/>
    <mergeCell ref="C31:C32"/>
    <mergeCell ref="D31:D32"/>
    <mergeCell ref="E31:E32"/>
    <mergeCell ref="F31:F32"/>
    <mergeCell ref="G31:G32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AL33:AL34"/>
    <mergeCell ref="AM33:AM34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AG29:AG30"/>
    <mergeCell ref="AH29:AH30"/>
    <mergeCell ref="AI29:AI30"/>
    <mergeCell ref="AJ29:AJ30"/>
    <mergeCell ref="AK29:AK30"/>
    <mergeCell ref="AQ31:AQ32"/>
    <mergeCell ref="AR31:AR32"/>
    <mergeCell ref="AL29:AL30"/>
    <mergeCell ref="AM29:AM30"/>
    <mergeCell ref="A29:A30"/>
    <mergeCell ref="B29:B30"/>
    <mergeCell ref="C29:C30"/>
    <mergeCell ref="D29:D30"/>
    <mergeCell ref="E29:E30"/>
    <mergeCell ref="F29:F30"/>
    <mergeCell ref="G29:G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N29:AN30"/>
    <mergeCell ref="AO29:AO30"/>
    <mergeCell ref="AP29:AP30"/>
    <mergeCell ref="AQ29:AQ30"/>
    <mergeCell ref="AR29:AR30"/>
    <mergeCell ref="A27:A28"/>
    <mergeCell ref="B27:B28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AE27:AE28"/>
    <mergeCell ref="AF27:AF28"/>
    <mergeCell ref="AG27:AG28"/>
    <mergeCell ref="AH27:AH28"/>
    <mergeCell ref="AI27:AI28"/>
    <mergeCell ref="AJ27:AJ28"/>
    <mergeCell ref="AK27:AK28"/>
    <mergeCell ref="AL27:AL28"/>
    <mergeCell ref="AM27:AM28"/>
    <mergeCell ref="AN27:AN28"/>
    <mergeCell ref="AO27:AO28"/>
    <mergeCell ref="AP27:AP28"/>
    <mergeCell ref="AQ27:AQ28"/>
    <mergeCell ref="AR27:AR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D27:AD28"/>
    <mergeCell ref="AN25:AN26"/>
    <mergeCell ref="AO25:AO26"/>
    <mergeCell ref="AP25:AP26"/>
    <mergeCell ref="AQ25:AQ26"/>
    <mergeCell ref="AR25:AR26"/>
    <mergeCell ref="A25:A26"/>
    <mergeCell ref="B25:B26"/>
    <mergeCell ref="C25:C26"/>
    <mergeCell ref="D25:D26"/>
    <mergeCell ref="E25:E26"/>
    <mergeCell ref="F25:F26"/>
    <mergeCell ref="G25:G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23:A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AL25:AL26"/>
    <mergeCell ref="AM25:AM26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AQ23:AQ24"/>
    <mergeCell ref="AR23:AR24"/>
    <mergeCell ref="AN21:AN22"/>
    <mergeCell ref="AO21:AO22"/>
    <mergeCell ref="AP21:AP22"/>
    <mergeCell ref="AQ21:AQ22"/>
    <mergeCell ref="AR21:AR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P18:AP20"/>
    <mergeCell ref="AQ18:AQ20"/>
    <mergeCell ref="AR18:AR20"/>
    <mergeCell ref="A18:A20"/>
    <mergeCell ref="B18:B20"/>
    <mergeCell ref="C18:C20"/>
    <mergeCell ref="D18:D20"/>
    <mergeCell ref="E18:E20"/>
    <mergeCell ref="F18:F20"/>
    <mergeCell ref="G18:G20"/>
    <mergeCell ref="A21:A22"/>
    <mergeCell ref="B21:B22"/>
    <mergeCell ref="C21:C22"/>
    <mergeCell ref="D21:D22"/>
    <mergeCell ref="E21:E22"/>
    <mergeCell ref="F21:F22"/>
    <mergeCell ref="G21:G22"/>
    <mergeCell ref="AH21:AH22"/>
    <mergeCell ref="AI21:AI22"/>
    <mergeCell ref="AJ21:AJ22"/>
    <mergeCell ref="AK21:AK22"/>
    <mergeCell ref="AL21:AL22"/>
    <mergeCell ref="AM21:AM22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R18:R20"/>
    <mergeCell ref="S18:S20"/>
    <mergeCell ref="T18:T20"/>
    <mergeCell ref="U18:U20"/>
    <mergeCell ref="V18:V20"/>
    <mergeCell ref="W18:W20"/>
    <mergeCell ref="X18:X20"/>
    <mergeCell ref="Y18:Y20"/>
    <mergeCell ref="Z18:Z20"/>
    <mergeCell ref="I4:AC4"/>
    <mergeCell ref="I5:AC5"/>
    <mergeCell ref="I6:AC6"/>
    <mergeCell ref="I7:AC7"/>
    <mergeCell ref="AA18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AL18:AL20"/>
    <mergeCell ref="AM18:AM20"/>
    <mergeCell ref="AN18:AN20"/>
    <mergeCell ref="AO18:AO20"/>
  </mergeCells>
  <pageMargins left="0.70866141732283472" right="0.70866141732283472" top="0.74803149606299213" bottom="0.74803149606299213" header="0" footer="0"/>
  <pageSetup paperSize="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91"/>
  <sheetViews>
    <sheetView topLeftCell="V1" zoomScale="82" zoomScaleNormal="82" workbookViewId="0">
      <selection activeCell="AJ23" sqref="AJ23"/>
    </sheetView>
  </sheetViews>
  <sheetFormatPr baseColWidth="10" defaultColWidth="12.6640625" defaultRowHeight="15" customHeight="1" x14ac:dyDescent="0.15"/>
  <cols>
    <col min="1" max="1" width="3.1640625" bestFit="1" customWidth="1"/>
    <col min="2" max="2" width="25" customWidth="1"/>
    <col min="3" max="3" width="19" customWidth="1"/>
    <col min="4" max="4" width="14.1640625" bestFit="1" customWidth="1"/>
    <col min="5" max="5" width="10" customWidth="1"/>
    <col min="6" max="6" width="19.33203125" customWidth="1"/>
    <col min="7" max="7" width="13.6640625" customWidth="1"/>
    <col min="8" max="8" width="26.6640625" customWidth="1"/>
    <col min="9" max="9" width="15.1640625" customWidth="1"/>
    <col min="10" max="10" width="12.33203125" customWidth="1"/>
    <col min="11" max="11" width="13.1640625" customWidth="1"/>
    <col min="12" max="12" width="8.5" customWidth="1"/>
    <col min="13" max="13" width="6.6640625" customWidth="1"/>
    <col min="14" max="15" width="9.5" customWidth="1"/>
    <col min="16" max="16" width="7.6640625" customWidth="1"/>
    <col min="18" max="18" width="14.6640625" customWidth="1"/>
    <col min="19" max="19" width="17" customWidth="1"/>
    <col min="20" max="22" width="10.6640625" customWidth="1"/>
    <col min="23" max="23" width="17.6640625" customWidth="1"/>
    <col min="24" max="24" width="16.5" customWidth="1"/>
    <col min="25" max="26" width="10.6640625" customWidth="1"/>
    <col min="27" max="27" width="19.6640625" customWidth="1"/>
    <col min="28" max="29" width="15.1640625" customWidth="1"/>
    <col min="30" max="32" width="10.6640625" customWidth="1"/>
  </cols>
  <sheetData>
    <row r="1" spans="1:36" ht="14" x14ac:dyDescent="0.15">
      <c r="A1" s="1"/>
      <c r="B1" s="2"/>
      <c r="C1" s="2"/>
      <c r="D1" s="2"/>
      <c r="E1" s="2"/>
      <c r="F1" s="171" t="s">
        <v>0</v>
      </c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/>
    </row>
    <row r="2" spans="1:36" ht="14" x14ac:dyDescent="0.15">
      <c r="A2" s="4"/>
      <c r="B2" s="2"/>
      <c r="C2" s="2"/>
      <c r="D2" s="2"/>
      <c r="E2" s="2"/>
      <c r="F2" s="174" t="s">
        <v>1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"/>
    </row>
    <row r="3" spans="1:36" ht="14" x14ac:dyDescent="0.15">
      <c r="A3" s="4"/>
      <c r="B3" s="2"/>
      <c r="C3" s="2"/>
      <c r="D3" s="2"/>
      <c r="E3" s="2"/>
      <c r="F3" s="174" t="s">
        <v>2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2"/>
    </row>
    <row r="4" spans="1:36" ht="14" x14ac:dyDescent="0.15">
      <c r="A4" s="4"/>
      <c r="B4" s="2"/>
      <c r="C4" s="2"/>
      <c r="D4" s="2"/>
      <c r="E4" s="2"/>
      <c r="F4" s="177" t="s">
        <v>3</v>
      </c>
      <c r="G4" s="178"/>
      <c r="H4" s="179"/>
      <c r="I4" s="180" t="s">
        <v>4</v>
      </c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81"/>
      <c r="AD4" s="5"/>
      <c r="AE4" s="5"/>
      <c r="AF4" s="5"/>
      <c r="AG4" s="2"/>
    </row>
    <row r="5" spans="1:36" ht="14" x14ac:dyDescent="0.15">
      <c r="A5" s="4"/>
      <c r="B5" s="2"/>
      <c r="C5" s="2"/>
      <c r="D5" s="2"/>
      <c r="E5" s="2"/>
      <c r="F5" s="177" t="s">
        <v>5</v>
      </c>
      <c r="G5" s="178"/>
      <c r="H5" s="179"/>
      <c r="I5" s="182">
        <v>277540007501</v>
      </c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1"/>
      <c r="AD5" s="5"/>
      <c r="AE5" s="5"/>
      <c r="AF5" s="5"/>
      <c r="AG5" s="2"/>
    </row>
    <row r="6" spans="1:36" ht="14" x14ac:dyDescent="0.15">
      <c r="A6" s="4"/>
      <c r="B6" s="2"/>
      <c r="C6" s="2"/>
      <c r="D6" s="2"/>
      <c r="E6" s="2"/>
      <c r="F6" s="177" t="s">
        <v>6</v>
      </c>
      <c r="G6" s="178"/>
      <c r="H6" s="179"/>
      <c r="I6" s="180" t="s">
        <v>7</v>
      </c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81"/>
      <c r="AD6" s="5"/>
      <c r="AE6" s="5"/>
      <c r="AF6" s="5"/>
      <c r="AG6" s="2"/>
    </row>
    <row r="7" spans="1:36" thickBot="1" x14ac:dyDescent="0.2">
      <c r="A7" s="6"/>
      <c r="B7" s="2"/>
      <c r="C7" s="2"/>
      <c r="D7" s="2"/>
      <c r="E7" s="2"/>
      <c r="F7" s="184" t="s">
        <v>8</v>
      </c>
      <c r="G7" s="185"/>
      <c r="H7" s="186"/>
      <c r="I7" s="187" t="s">
        <v>9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8"/>
      <c r="AD7" s="5"/>
      <c r="AE7" s="5"/>
      <c r="AF7" s="5"/>
      <c r="AG7" s="2"/>
    </row>
    <row r="8" spans="1:36" thickBot="1" x14ac:dyDescent="0.2">
      <c r="A8" s="51"/>
      <c r="B8" s="5"/>
      <c r="C8" s="5"/>
      <c r="D8" s="5"/>
      <c r="E8" s="2"/>
      <c r="F8" s="311"/>
      <c r="G8" s="312"/>
      <c r="H8" s="312"/>
      <c r="I8" s="312"/>
      <c r="J8" s="312"/>
      <c r="K8" s="312"/>
      <c r="L8" s="312"/>
      <c r="M8" s="312"/>
      <c r="N8" s="312"/>
      <c r="O8" s="52"/>
      <c r="P8" s="52"/>
      <c r="Q8" s="52"/>
      <c r="R8" s="313" t="s">
        <v>165</v>
      </c>
      <c r="S8" s="314"/>
      <c r="T8" s="314"/>
      <c r="U8" s="314"/>
      <c r="V8" s="314"/>
      <c r="W8" s="313" t="s">
        <v>166</v>
      </c>
      <c r="X8" s="314"/>
      <c r="Y8" s="314"/>
      <c r="Z8" s="314"/>
      <c r="AA8" s="314"/>
      <c r="AB8" s="313" t="s">
        <v>12</v>
      </c>
      <c r="AC8" s="314"/>
      <c r="AD8" s="314"/>
      <c r="AE8" s="314"/>
      <c r="AF8" s="314"/>
      <c r="AG8" s="53"/>
      <c r="AH8" s="53"/>
      <c r="AI8" s="53"/>
      <c r="AJ8" s="53"/>
    </row>
    <row r="9" spans="1:36" ht="17.25" customHeight="1" x14ac:dyDescent="0.15">
      <c r="A9" s="323" t="s">
        <v>167</v>
      </c>
      <c r="B9" s="323" t="s">
        <v>14</v>
      </c>
      <c r="C9" s="323" t="s">
        <v>15</v>
      </c>
      <c r="D9" s="323" t="s">
        <v>16</v>
      </c>
      <c r="E9" s="323" t="s">
        <v>72</v>
      </c>
      <c r="F9" s="323" t="s">
        <v>18</v>
      </c>
      <c r="G9" s="320" t="s">
        <v>168</v>
      </c>
      <c r="H9" s="314"/>
      <c r="I9" s="314"/>
      <c r="J9" s="314"/>
      <c r="K9" s="314"/>
      <c r="L9" s="314"/>
      <c r="M9" s="315"/>
      <c r="N9" s="323" t="s">
        <v>23</v>
      </c>
      <c r="O9" s="323" t="s">
        <v>24</v>
      </c>
      <c r="P9" s="323" t="s">
        <v>25</v>
      </c>
      <c r="Q9" s="323" t="s">
        <v>26</v>
      </c>
      <c r="R9" s="316" t="s">
        <v>27</v>
      </c>
      <c r="S9" s="316" t="s">
        <v>28</v>
      </c>
      <c r="T9" s="317" t="s">
        <v>29</v>
      </c>
      <c r="U9" s="316" t="s">
        <v>30</v>
      </c>
      <c r="V9" s="316" t="s">
        <v>31</v>
      </c>
      <c r="W9" s="317" t="s">
        <v>27</v>
      </c>
      <c r="X9" s="317" t="s">
        <v>28</v>
      </c>
      <c r="Y9" s="317" t="s">
        <v>29</v>
      </c>
      <c r="Z9" s="317" t="s">
        <v>30</v>
      </c>
      <c r="AA9" s="317" t="s">
        <v>31</v>
      </c>
      <c r="AB9" s="318" t="s">
        <v>75</v>
      </c>
      <c r="AC9" s="318" t="s">
        <v>76</v>
      </c>
      <c r="AD9" s="318" t="s">
        <v>29</v>
      </c>
      <c r="AE9" s="318" t="s">
        <v>30</v>
      </c>
      <c r="AF9" s="319" t="s">
        <v>31</v>
      </c>
      <c r="AG9" s="53"/>
      <c r="AH9" s="53"/>
      <c r="AI9" s="53"/>
      <c r="AJ9" s="53"/>
    </row>
    <row r="10" spans="1:36" ht="17.25" customHeight="1" x14ac:dyDescent="0.15">
      <c r="A10" s="118"/>
      <c r="B10" s="118"/>
      <c r="C10" s="118"/>
      <c r="D10" s="118"/>
      <c r="E10" s="118"/>
      <c r="F10" s="118"/>
      <c r="G10" s="324" t="s">
        <v>19</v>
      </c>
      <c r="H10" s="324" t="s">
        <v>20</v>
      </c>
      <c r="I10" s="324" t="s">
        <v>21</v>
      </c>
      <c r="J10" s="321" t="s">
        <v>22</v>
      </c>
      <c r="K10" s="178"/>
      <c r="L10" s="178"/>
      <c r="M10" s="322"/>
      <c r="N10" s="118"/>
      <c r="O10" s="118"/>
      <c r="P10" s="118"/>
      <c r="Q10" s="118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39"/>
      <c r="AG10" s="53"/>
      <c r="AH10" s="53"/>
      <c r="AI10" s="53"/>
      <c r="AJ10" s="53"/>
    </row>
    <row r="11" spans="1:36" ht="34.5" customHeight="1" thickBot="1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54" t="s">
        <v>169</v>
      </c>
      <c r="K11" s="54" t="s">
        <v>170</v>
      </c>
      <c r="L11" s="54" t="s">
        <v>34</v>
      </c>
      <c r="M11" s="54" t="s">
        <v>35</v>
      </c>
      <c r="N11" s="150"/>
      <c r="O11" s="150"/>
      <c r="P11" s="150"/>
      <c r="Q11" s="150"/>
      <c r="R11" s="106"/>
      <c r="S11" s="106"/>
      <c r="T11" s="157"/>
      <c r="U11" s="157"/>
      <c r="V11" s="157"/>
      <c r="W11" s="106"/>
      <c r="X11" s="106"/>
      <c r="Y11" s="157"/>
      <c r="Z11" s="157"/>
      <c r="AA11" s="157"/>
      <c r="AB11" s="106"/>
      <c r="AC11" s="106"/>
      <c r="AD11" s="157"/>
      <c r="AE11" s="157"/>
      <c r="AF11" s="158"/>
      <c r="AG11" s="53"/>
      <c r="AH11" s="53"/>
      <c r="AI11" s="53"/>
      <c r="AJ11" s="53"/>
    </row>
    <row r="12" spans="1:36" ht="32.25" customHeight="1" x14ac:dyDescent="0.15">
      <c r="A12" s="329">
        <v>1</v>
      </c>
      <c r="B12" s="327" t="s">
        <v>171</v>
      </c>
      <c r="C12" s="327" t="s">
        <v>172</v>
      </c>
      <c r="D12" s="327" t="s">
        <v>173</v>
      </c>
      <c r="E12" s="330">
        <v>0.01</v>
      </c>
      <c r="F12" s="327" t="s">
        <v>174</v>
      </c>
      <c r="G12" s="327" t="s">
        <v>175</v>
      </c>
      <c r="H12" s="327" t="s">
        <v>155</v>
      </c>
      <c r="I12" s="327" t="s">
        <v>42</v>
      </c>
      <c r="J12" s="327">
        <v>0</v>
      </c>
      <c r="K12" s="327">
        <v>1</v>
      </c>
      <c r="L12" s="327">
        <f>J12/K12</f>
        <v>0</v>
      </c>
      <c r="M12" s="327">
        <v>2025</v>
      </c>
      <c r="N12" s="327">
        <v>0</v>
      </c>
      <c r="O12" s="327">
        <v>1</v>
      </c>
      <c r="P12" s="327" t="s">
        <v>43</v>
      </c>
      <c r="Q12" s="327">
        <v>1</v>
      </c>
      <c r="R12" s="326">
        <v>0</v>
      </c>
      <c r="S12" s="326">
        <v>0</v>
      </c>
      <c r="T12" s="328" t="e">
        <f>R12/S12</f>
        <v>#DIV/0!</v>
      </c>
      <c r="U12" s="296" t="e">
        <f>IF(T12&gt;O12,100%,T12/O12)</f>
        <v>#DIV/0!</v>
      </c>
      <c r="V12" s="296" t="str">
        <f>IFERROR((U12*E12),"0")</f>
        <v>0</v>
      </c>
      <c r="W12" s="326">
        <v>0</v>
      </c>
      <c r="X12" s="326">
        <v>0</v>
      </c>
      <c r="Y12" s="296" t="e">
        <f>W12/X12</f>
        <v>#DIV/0!</v>
      </c>
      <c r="Z12" s="296" t="e">
        <f>IF(Y12&gt;T12,100%,Y12/T12)</f>
        <v>#DIV/0!</v>
      </c>
      <c r="AA12" s="296" t="str">
        <f>IFERROR((Z12*J12),"0")</f>
        <v>0</v>
      </c>
      <c r="AB12" s="326">
        <f t="shared" ref="AB12:AC12" si="0">+R12+W12</f>
        <v>0</v>
      </c>
      <c r="AC12" s="326">
        <f t="shared" si="0"/>
        <v>0</v>
      </c>
      <c r="AD12" s="296" t="e">
        <f>AB12/AC12</f>
        <v>#DIV/0!</v>
      </c>
      <c r="AE12" s="296" t="e">
        <f>IF(AD12&gt;O12,100%,AD12/O12)</f>
        <v>#DIV/0!</v>
      </c>
      <c r="AF12" s="298" t="str">
        <f>IFERROR((AE12*E12),"0")</f>
        <v>0</v>
      </c>
      <c r="AG12" s="55"/>
      <c r="AH12" s="55"/>
      <c r="AI12" s="55"/>
      <c r="AJ12" s="55"/>
    </row>
    <row r="13" spans="1:36" ht="30" customHeight="1" x14ac:dyDescent="0.15">
      <c r="A13" s="131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39"/>
      <c r="AG13" s="55"/>
      <c r="AH13" s="55"/>
      <c r="AI13" s="55"/>
      <c r="AJ13" s="55"/>
    </row>
    <row r="14" spans="1:36" ht="23.25" customHeight="1" x14ac:dyDescent="0.15">
      <c r="A14" s="131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39"/>
      <c r="AG14" s="55"/>
      <c r="AH14" s="55"/>
      <c r="AI14" s="55"/>
      <c r="AJ14" s="55"/>
    </row>
    <row r="15" spans="1:36" ht="23.25" customHeight="1" x14ac:dyDescent="0.15">
      <c r="A15" s="131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39"/>
      <c r="AG15" s="55"/>
      <c r="AH15" s="55"/>
      <c r="AI15" s="55"/>
      <c r="AJ15" s="55"/>
    </row>
    <row r="16" spans="1:36" ht="26.25" customHeight="1" x14ac:dyDescent="0.15">
      <c r="A16" s="131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39"/>
      <c r="AG16" s="55"/>
      <c r="AH16" s="55"/>
      <c r="AI16" s="55"/>
      <c r="AJ16" s="55"/>
    </row>
    <row r="17" spans="1:36" ht="29.25" customHeight="1" x14ac:dyDescent="0.15">
      <c r="A17" s="131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39"/>
      <c r="AG17" s="55"/>
      <c r="AH17" s="55"/>
      <c r="AI17" s="55"/>
      <c r="AJ17" s="55"/>
    </row>
    <row r="18" spans="1:36" ht="19.5" customHeight="1" x14ac:dyDescent="0.15">
      <c r="A18" s="131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39"/>
      <c r="AG18" s="55"/>
      <c r="AH18" s="55"/>
      <c r="AI18" s="55"/>
      <c r="AJ18" s="55"/>
    </row>
    <row r="19" spans="1:36" ht="23.25" customHeight="1" x14ac:dyDescent="0.15">
      <c r="A19" s="325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06"/>
      <c r="U19" s="106"/>
      <c r="V19" s="106"/>
      <c r="W19" s="157"/>
      <c r="X19" s="157"/>
      <c r="Y19" s="106"/>
      <c r="Z19" s="106"/>
      <c r="AA19" s="106"/>
      <c r="AB19" s="157"/>
      <c r="AC19" s="157"/>
      <c r="AD19" s="106"/>
      <c r="AE19" s="106"/>
      <c r="AF19" s="136"/>
      <c r="AG19" s="55"/>
      <c r="AH19" s="55"/>
      <c r="AI19" s="55"/>
      <c r="AJ19" s="55"/>
    </row>
    <row r="20" spans="1:36" ht="27" customHeight="1" x14ac:dyDescent="0.15">
      <c r="A20" s="289">
        <v>2</v>
      </c>
      <c r="B20" s="289" t="s">
        <v>171</v>
      </c>
      <c r="C20" s="289" t="s">
        <v>45</v>
      </c>
      <c r="D20" s="289" t="s">
        <v>173</v>
      </c>
      <c r="E20" s="290">
        <v>0.02</v>
      </c>
      <c r="F20" s="289" t="s">
        <v>176</v>
      </c>
      <c r="G20" s="289" t="s">
        <v>136</v>
      </c>
      <c r="H20" s="289" t="s">
        <v>177</v>
      </c>
      <c r="I20" s="289" t="s">
        <v>49</v>
      </c>
      <c r="J20" s="289">
        <v>0</v>
      </c>
      <c r="K20" s="289">
        <v>0</v>
      </c>
      <c r="L20" s="290">
        <v>0</v>
      </c>
      <c r="M20" s="289">
        <v>2024</v>
      </c>
      <c r="N20" s="290">
        <v>0.5</v>
      </c>
      <c r="O20" s="290">
        <v>0.8</v>
      </c>
      <c r="P20" s="290">
        <v>0.8</v>
      </c>
      <c r="Q20" s="290">
        <v>0.8</v>
      </c>
      <c r="R20" s="289">
        <v>2</v>
      </c>
      <c r="S20" s="289">
        <v>8</v>
      </c>
      <c r="T20" s="300">
        <f>(R20/S20)</f>
        <v>0.25</v>
      </c>
      <c r="U20" s="295">
        <f>IF(T20&gt;O20,100%,T20/O20)</f>
        <v>0.3125</v>
      </c>
      <c r="V20" s="295">
        <f>(U20*E20)</f>
        <v>6.2500000000000003E-3</v>
      </c>
      <c r="W20" s="289">
        <v>4</v>
      </c>
      <c r="X20" s="289">
        <v>8</v>
      </c>
      <c r="Y20" s="295">
        <f>(W20/X20)</f>
        <v>0.5</v>
      </c>
      <c r="Z20" s="295">
        <f>IF(Y20&gt;T20,100%,Y20/T20)</f>
        <v>1</v>
      </c>
      <c r="AA20" s="296">
        <f>(Z20*J20)</f>
        <v>0</v>
      </c>
      <c r="AB20" s="289">
        <f>+R20+W20</f>
        <v>6</v>
      </c>
      <c r="AC20" s="289">
        <v>8</v>
      </c>
      <c r="AD20" s="295">
        <f>(AB20/AC20)</f>
        <v>0.75</v>
      </c>
      <c r="AE20" s="295">
        <f>IF(AD20&gt;O20,100%,AD20/O20)</f>
        <v>0.9375</v>
      </c>
      <c r="AF20" s="298">
        <f>(AE20*E20)</f>
        <v>1.8749999999999999E-2</v>
      </c>
      <c r="AG20" s="55"/>
      <c r="AH20" s="55"/>
      <c r="AI20" s="55"/>
      <c r="AJ20" s="55"/>
    </row>
    <row r="21" spans="1:36" ht="30" customHeight="1" x14ac:dyDescent="0.1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19"/>
      <c r="U21" s="119"/>
      <c r="V21" s="119"/>
      <c r="W21" s="131"/>
      <c r="X21" s="131"/>
      <c r="Y21" s="119"/>
      <c r="Z21" s="119"/>
      <c r="AA21" s="119"/>
      <c r="AB21" s="131"/>
      <c r="AC21" s="131"/>
      <c r="AD21" s="119"/>
      <c r="AE21" s="119"/>
      <c r="AF21" s="139"/>
      <c r="AG21" s="55"/>
      <c r="AH21" s="55"/>
      <c r="AI21" s="55"/>
      <c r="AJ21" s="55"/>
    </row>
    <row r="22" spans="1:36" ht="30" customHeight="1" x14ac:dyDescent="0.1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19"/>
      <c r="U22" s="119"/>
      <c r="V22" s="119"/>
      <c r="W22" s="131"/>
      <c r="X22" s="131"/>
      <c r="Y22" s="119"/>
      <c r="Z22" s="119"/>
      <c r="AA22" s="119"/>
      <c r="AB22" s="131"/>
      <c r="AC22" s="131"/>
      <c r="AD22" s="119"/>
      <c r="AE22" s="119"/>
      <c r="AF22" s="139"/>
      <c r="AG22" s="55"/>
      <c r="AH22" s="55"/>
      <c r="AI22" s="55"/>
      <c r="AJ22" s="55"/>
    </row>
    <row r="23" spans="1:36" ht="33" customHeight="1" x14ac:dyDescent="0.1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06"/>
      <c r="U23" s="106"/>
      <c r="V23" s="106"/>
      <c r="W23" s="126"/>
      <c r="X23" s="126"/>
      <c r="Y23" s="106"/>
      <c r="Z23" s="106"/>
      <c r="AA23" s="106"/>
      <c r="AB23" s="126"/>
      <c r="AC23" s="126"/>
      <c r="AD23" s="106"/>
      <c r="AE23" s="106"/>
      <c r="AF23" s="136"/>
      <c r="AG23" s="55"/>
      <c r="AH23" s="55"/>
      <c r="AI23" s="55"/>
      <c r="AJ23" s="55"/>
    </row>
    <row r="24" spans="1:36" ht="45" customHeight="1" x14ac:dyDescent="0.15">
      <c r="A24" s="292">
        <v>3</v>
      </c>
      <c r="B24" s="292" t="s">
        <v>178</v>
      </c>
      <c r="C24" s="289" t="s">
        <v>179</v>
      </c>
      <c r="D24" s="292" t="s">
        <v>173</v>
      </c>
      <c r="E24" s="293">
        <v>0.01</v>
      </c>
      <c r="F24" s="289" t="s">
        <v>180</v>
      </c>
      <c r="G24" s="289" t="s">
        <v>181</v>
      </c>
      <c r="H24" s="289" t="s">
        <v>182</v>
      </c>
      <c r="I24" s="292" t="s">
        <v>183</v>
      </c>
      <c r="J24" s="292">
        <v>1802</v>
      </c>
      <c r="K24" s="292">
        <v>7301</v>
      </c>
      <c r="L24" s="293">
        <f>J24/K24</f>
        <v>0.24681550472538008</v>
      </c>
      <c r="M24" s="292">
        <v>2024</v>
      </c>
      <c r="N24" s="293">
        <v>0.25</v>
      </c>
      <c r="O24" s="293">
        <v>0.25</v>
      </c>
      <c r="P24" s="293">
        <v>0.25</v>
      </c>
      <c r="Q24" s="293">
        <v>0.25</v>
      </c>
      <c r="R24" s="291">
        <v>295.57400000000001</v>
      </c>
      <c r="S24" s="294">
        <v>1152</v>
      </c>
      <c r="T24" s="301">
        <f>(R24/S24)</f>
        <v>0.2565746527777778</v>
      </c>
      <c r="U24" s="295">
        <f>IF(T24&gt;O24,100%,T24/O24)</f>
        <v>1</v>
      </c>
      <c r="V24" s="295">
        <f>(U24*E24)</f>
        <v>0.01</v>
      </c>
      <c r="W24" s="291">
        <v>168.31</v>
      </c>
      <c r="X24" s="294">
        <v>719.10799999999995</v>
      </c>
      <c r="Y24" s="297">
        <f>(W24/X24)</f>
        <v>0.23405385561000575</v>
      </c>
      <c r="Z24" s="295">
        <f>IF(Y24&gt;T24,100%,Y24/T24)</f>
        <v>0.912225167513809</v>
      </c>
      <c r="AA24" s="296">
        <f>(Z24*J24)</f>
        <v>1643.8297518598838</v>
      </c>
      <c r="AB24" s="291">
        <f t="shared" ref="AB24:AC24" si="1">+R24+W24</f>
        <v>463.88400000000001</v>
      </c>
      <c r="AC24" s="294">
        <f t="shared" si="1"/>
        <v>1871.1079999999999</v>
      </c>
      <c r="AD24" s="297">
        <f>(AB24/AC24)</f>
        <v>0.24791941459285088</v>
      </c>
      <c r="AE24" s="295">
        <f>IF(AD24&gt;O24,100%,AD24/O24)</f>
        <v>0.99167765837140354</v>
      </c>
      <c r="AF24" s="298">
        <f>(AE24*E24)</f>
        <v>9.9167765837140359E-3</v>
      </c>
      <c r="AG24" s="55"/>
      <c r="AH24" s="55"/>
      <c r="AI24" s="55"/>
      <c r="AJ24" s="55"/>
    </row>
    <row r="25" spans="1:36" ht="36.75" customHeight="1" x14ac:dyDescent="0.1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19"/>
      <c r="U25" s="119"/>
      <c r="V25" s="119"/>
      <c r="W25" s="131"/>
      <c r="X25" s="131"/>
      <c r="Y25" s="119"/>
      <c r="Z25" s="119"/>
      <c r="AA25" s="119"/>
      <c r="AB25" s="131"/>
      <c r="AC25" s="131"/>
      <c r="AD25" s="119"/>
      <c r="AE25" s="119"/>
      <c r="AF25" s="139"/>
      <c r="AG25" s="55"/>
      <c r="AH25" s="55"/>
      <c r="AI25" s="55"/>
      <c r="AJ25" s="55"/>
    </row>
    <row r="26" spans="1:36" ht="39.75" customHeight="1" x14ac:dyDescent="0.1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06"/>
      <c r="U26" s="106"/>
      <c r="V26" s="106"/>
      <c r="W26" s="126"/>
      <c r="X26" s="126"/>
      <c r="Y26" s="106"/>
      <c r="Z26" s="106"/>
      <c r="AA26" s="106"/>
      <c r="AB26" s="126"/>
      <c r="AC26" s="126"/>
      <c r="AD26" s="106"/>
      <c r="AE26" s="106"/>
      <c r="AF26" s="136"/>
      <c r="AG26" s="55"/>
      <c r="AH26" s="55"/>
      <c r="AI26" s="55"/>
      <c r="AJ26" s="55"/>
    </row>
    <row r="27" spans="1:36" ht="46.5" customHeight="1" x14ac:dyDescent="0.15">
      <c r="A27" s="292">
        <v>4</v>
      </c>
      <c r="B27" s="289" t="s">
        <v>184</v>
      </c>
      <c r="C27" s="289" t="s">
        <v>185</v>
      </c>
      <c r="D27" s="292" t="s">
        <v>173</v>
      </c>
      <c r="E27" s="293">
        <v>0.02</v>
      </c>
      <c r="F27" s="289" t="s">
        <v>186</v>
      </c>
      <c r="G27" s="289" t="s">
        <v>187</v>
      </c>
      <c r="H27" s="289" t="s">
        <v>188</v>
      </c>
      <c r="I27" s="292" t="s">
        <v>49</v>
      </c>
      <c r="J27" s="302">
        <v>395888582</v>
      </c>
      <c r="K27" s="302">
        <v>3228645130</v>
      </c>
      <c r="L27" s="293">
        <f>J27/K27</f>
        <v>0.12261755815821108</v>
      </c>
      <c r="M27" s="292">
        <v>2024</v>
      </c>
      <c r="N27" s="293">
        <v>0.12</v>
      </c>
      <c r="O27" s="303">
        <v>0.12</v>
      </c>
      <c r="P27" s="293">
        <v>0.12</v>
      </c>
      <c r="Q27" s="293">
        <v>0.12</v>
      </c>
      <c r="R27" s="304">
        <v>1324510014</v>
      </c>
      <c r="S27" s="304">
        <v>3600994965</v>
      </c>
      <c r="T27" s="300">
        <f>R27/S27</f>
        <v>0.3678177911587277</v>
      </c>
      <c r="U27" s="296">
        <f>IF(T27&gt;O27,100%,T27/O27)</f>
        <v>1</v>
      </c>
      <c r="V27" s="296">
        <f>(U27*E27)</f>
        <v>0.02</v>
      </c>
      <c r="W27" s="304">
        <v>1491478829</v>
      </c>
      <c r="X27" s="304">
        <v>3600994965</v>
      </c>
      <c r="Y27" s="295">
        <f>W27/X27</f>
        <v>0.4141852025610927</v>
      </c>
      <c r="Z27" s="296">
        <f>IF(Y27&gt;T27,100%,Y27/T27)</f>
        <v>1</v>
      </c>
      <c r="AA27" s="296">
        <f>(Z27*J27)</f>
        <v>395888582</v>
      </c>
      <c r="AB27" s="305">
        <f t="shared" ref="AB27:AC27" si="2">+R27+W27</f>
        <v>2815988843</v>
      </c>
      <c r="AC27" s="305">
        <f t="shared" si="2"/>
        <v>7201989930</v>
      </c>
      <c r="AD27" s="295">
        <f>AB27/AC27</f>
        <v>0.3910014968599102</v>
      </c>
      <c r="AE27" s="295">
        <f>IF(AD27&gt;O27,100%,AD27/O27)</f>
        <v>1</v>
      </c>
      <c r="AF27" s="298">
        <f>(AE27*E27)</f>
        <v>0.02</v>
      </c>
      <c r="AG27" s="55"/>
      <c r="AH27" s="55"/>
      <c r="AI27" s="55"/>
      <c r="AJ27" s="55"/>
    </row>
    <row r="28" spans="1:36" ht="52.5" customHeight="1" x14ac:dyDescent="0.1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19"/>
      <c r="U28" s="119"/>
      <c r="V28" s="119"/>
      <c r="W28" s="131"/>
      <c r="X28" s="131"/>
      <c r="Y28" s="119"/>
      <c r="Z28" s="119"/>
      <c r="AA28" s="119"/>
      <c r="AB28" s="131"/>
      <c r="AC28" s="131"/>
      <c r="AD28" s="119"/>
      <c r="AE28" s="119"/>
      <c r="AF28" s="139"/>
      <c r="AG28" s="55"/>
      <c r="AH28" s="55"/>
      <c r="AI28" s="55"/>
      <c r="AJ28" s="55"/>
    </row>
    <row r="29" spans="1:36" ht="48.75" customHeight="1" x14ac:dyDescent="0.1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06"/>
      <c r="U29" s="106"/>
      <c r="V29" s="106"/>
      <c r="W29" s="126"/>
      <c r="X29" s="126"/>
      <c r="Y29" s="106"/>
      <c r="Z29" s="106"/>
      <c r="AA29" s="106"/>
      <c r="AB29" s="126"/>
      <c r="AC29" s="126"/>
      <c r="AD29" s="106"/>
      <c r="AE29" s="106"/>
      <c r="AF29" s="136"/>
      <c r="AG29" s="55"/>
      <c r="AH29" s="55"/>
      <c r="AI29" s="55"/>
      <c r="AJ29" s="55"/>
    </row>
    <row r="30" spans="1:36" ht="41.25" customHeight="1" x14ac:dyDescent="0.15">
      <c r="A30" s="292">
        <v>5</v>
      </c>
      <c r="B30" s="289" t="s">
        <v>184</v>
      </c>
      <c r="C30" s="289" t="s">
        <v>189</v>
      </c>
      <c r="D30" s="292" t="s">
        <v>173</v>
      </c>
      <c r="E30" s="306">
        <v>0.02</v>
      </c>
      <c r="F30" s="289" t="s">
        <v>190</v>
      </c>
      <c r="G30" s="289" t="s">
        <v>191</v>
      </c>
      <c r="H30" s="289" t="s">
        <v>192</v>
      </c>
      <c r="I30" s="292" t="s">
        <v>49</v>
      </c>
      <c r="J30" s="302">
        <v>12929976054</v>
      </c>
      <c r="K30" s="302">
        <v>15189800073</v>
      </c>
      <c r="L30" s="293">
        <f>J30/K30</f>
        <v>0.85122753373055537</v>
      </c>
      <c r="M30" s="292">
        <v>2024</v>
      </c>
      <c r="N30" s="293">
        <v>0.85</v>
      </c>
      <c r="O30" s="303">
        <v>0.85</v>
      </c>
      <c r="P30" s="293">
        <v>0.85</v>
      </c>
      <c r="Q30" s="293">
        <v>0.85</v>
      </c>
      <c r="R30" s="304">
        <v>1813894189</v>
      </c>
      <c r="S30" s="304">
        <v>2370419706</v>
      </c>
      <c r="T30" s="300">
        <f>R30/S30</f>
        <v>0.76522068408757993</v>
      </c>
      <c r="U30" s="295">
        <f>IF(T30&gt;O30,100%,T30/O30)</f>
        <v>0.9002596283383294</v>
      </c>
      <c r="V30" s="297">
        <f>(U30*E30)</f>
        <v>1.8005192566766588E-2</v>
      </c>
      <c r="W30" s="304">
        <v>4379601803</v>
      </c>
      <c r="X30" s="304">
        <v>5047080465</v>
      </c>
      <c r="Y30" s="295">
        <f>W30/X30</f>
        <v>0.86774955013521859</v>
      </c>
      <c r="Z30" s="295">
        <f>IF(Y30&gt;T30,100%,Y30/T30)</f>
        <v>1</v>
      </c>
      <c r="AA30" s="297">
        <f>(Z30*J30)</f>
        <v>12929976054</v>
      </c>
      <c r="AB30" s="305">
        <f t="shared" ref="AB30:AC30" si="3">+R30+W30</f>
        <v>6193495992</v>
      </c>
      <c r="AC30" s="305">
        <f t="shared" si="3"/>
        <v>7417500171</v>
      </c>
      <c r="AD30" s="295">
        <f>AB30/AC30</f>
        <v>0.83498427357164673</v>
      </c>
      <c r="AE30" s="295">
        <f>IF(AD30&gt;O30,100%,AD30/O30)</f>
        <v>0.98233443949605503</v>
      </c>
      <c r="AF30" s="298">
        <f>(AE30*E30)</f>
        <v>1.96466887899211E-2</v>
      </c>
      <c r="AG30" s="55"/>
      <c r="AH30" s="55"/>
      <c r="AI30" s="55"/>
      <c r="AJ30" s="55"/>
    </row>
    <row r="31" spans="1:36" ht="42.75" customHeight="1" x14ac:dyDescent="0.1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19"/>
      <c r="U31" s="119"/>
      <c r="V31" s="119"/>
      <c r="W31" s="131"/>
      <c r="X31" s="131"/>
      <c r="Y31" s="119"/>
      <c r="Z31" s="119"/>
      <c r="AA31" s="119"/>
      <c r="AB31" s="131"/>
      <c r="AC31" s="131"/>
      <c r="AD31" s="119"/>
      <c r="AE31" s="119"/>
      <c r="AF31" s="139"/>
      <c r="AG31" s="55"/>
      <c r="AH31" s="55"/>
      <c r="AI31" s="55"/>
      <c r="AJ31" s="55"/>
    </row>
    <row r="32" spans="1:36" ht="43.5" customHeight="1" x14ac:dyDescent="0.1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06"/>
      <c r="U32" s="106"/>
      <c r="V32" s="106"/>
      <c r="W32" s="126"/>
      <c r="X32" s="126"/>
      <c r="Y32" s="106"/>
      <c r="Z32" s="106"/>
      <c r="AA32" s="106"/>
      <c r="AB32" s="126"/>
      <c r="AC32" s="126"/>
      <c r="AD32" s="106"/>
      <c r="AE32" s="106"/>
      <c r="AF32" s="136"/>
      <c r="AG32" s="55"/>
      <c r="AH32" s="55"/>
      <c r="AI32" s="55"/>
      <c r="AJ32" s="55"/>
    </row>
    <row r="33" spans="1:36" ht="49.5" customHeight="1" x14ac:dyDescent="0.15">
      <c r="A33" s="292">
        <v>6</v>
      </c>
      <c r="B33" s="289" t="s">
        <v>193</v>
      </c>
      <c r="C33" s="289" t="s">
        <v>194</v>
      </c>
      <c r="D33" s="292" t="s">
        <v>173</v>
      </c>
      <c r="E33" s="293">
        <v>0.02</v>
      </c>
      <c r="F33" s="289" t="s">
        <v>195</v>
      </c>
      <c r="G33" s="289" t="s">
        <v>196</v>
      </c>
      <c r="H33" s="289" t="s">
        <v>197</v>
      </c>
      <c r="I33" s="289" t="s">
        <v>49</v>
      </c>
      <c r="J33" s="292">
        <v>79</v>
      </c>
      <c r="K33" s="292">
        <v>93</v>
      </c>
      <c r="L33" s="293">
        <f>+J33/K33</f>
        <v>0.84946236559139787</v>
      </c>
      <c r="M33" s="292">
        <v>2024</v>
      </c>
      <c r="N33" s="293">
        <v>0.88</v>
      </c>
      <c r="O33" s="293">
        <v>0.85</v>
      </c>
      <c r="P33" s="293">
        <v>0.85</v>
      </c>
      <c r="Q33" s="293">
        <v>0.85</v>
      </c>
      <c r="R33" s="292" t="s">
        <v>43</v>
      </c>
      <c r="S33" s="292" t="s">
        <v>43</v>
      </c>
      <c r="T33" s="296" t="e">
        <f>R33/S33</f>
        <v>#VALUE!</v>
      </c>
      <c r="U33" s="296" t="e">
        <f>IF(T33&gt;O33,100%,T33/O33)</f>
        <v>#VALUE!</v>
      </c>
      <c r="V33" s="296" t="str">
        <f>IFERROR((U33*E33),"0")</f>
        <v>0</v>
      </c>
      <c r="W33" s="292" t="s">
        <v>44</v>
      </c>
      <c r="X33" s="292" t="s">
        <v>44</v>
      </c>
      <c r="Y33" s="296" t="e">
        <f>W33/X33</f>
        <v>#VALUE!</v>
      </c>
      <c r="Z33" s="296" t="e">
        <f>IF(Y33&gt;T33,100%,Y33/T33)</f>
        <v>#VALUE!</v>
      </c>
      <c r="AA33" s="296" t="str">
        <f>IFERROR((Z33*J33),"0")</f>
        <v>0</v>
      </c>
      <c r="AB33" s="292" t="s">
        <v>44</v>
      </c>
      <c r="AC33" s="292" t="s">
        <v>44</v>
      </c>
      <c r="AD33" s="296" t="e">
        <f>AB33/AC33</f>
        <v>#VALUE!</v>
      </c>
      <c r="AE33" s="296" t="e">
        <f>IF(AD33&gt;O33,100%,AD33/O33)</f>
        <v>#VALUE!</v>
      </c>
      <c r="AF33" s="298" t="str">
        <f>IFERROR((AE33*E33),"0")</f>
        <v>0</v>
      </c>
      <c r="AG33" s="55"/>
      <c r="AH33" s="55"/>
      <c r="AI33" s="55"/>
      <c r="AJ33" s="55"/>
    </row>
    <row r="34" spans="1:36" ht="84" customHeight="1" x14ac:dyDescent="0.1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06"/>
      <c r="U34" s="106"/>
      <c r="V34" s="106"/>
      <c r="W34" s="126"/>
      <c r="X34" s="126"/>
      <c r="Y34" s="106"/>
      <c r="Z34" s="106"/>
      <c r="AA34" s="106"/>
      <c r="AB34" s="126"/>
      <c r="AC34" s="126"/>
      <c r="AD34" s="106"/>
      <c r="AE34" s="106"/>
      <c r="AF34" s="136"/>
      <c r="AG34" s="55"/>
      <c r="AH34" s="55"/>
      <c r="AI34" s="55"/>
      <c r="AJ34" s="55"/>
    </row>
    <row r="35" spans="1:36" ht="36.75" customHeight="1" x14ac:dyDescent="0.15">
      <c r="A35" s="292">
        <v>7</v>
      </c>
      <c r="B35" s="289" t="s">
        <v>198</v>
      </c>
      <c r="C35" s="289" t="s">
        <v>199</v>
      </c>
      <c r="D35" s="292" t="s">
        <v>173</v>
      </c>
      <c r="E35" s="293">
        <v>0.01</v>
      </c>
      <c r="F35" s="289" t="s">
        <v>200</v>
      </c>
      <c r="G35" s="289" t="s">
        <v>196</v>
      </c>
      <c r="H35" s="289" t="s">
        <v>201</v>
      </c>
      <c r="I35" s="289" t="s">
        <v>49</v>
      </c>
      <c r="J35" s="292">
        <v>7</v>
      </c>
      <c r="K35" s="292">
        <v>9</v>
      </c>
      <c r="L35" s="293">
        <f>J35/K35</f>
        <v>0.77777777777777779</v>
      </c>
      <c r="M35" s="292">
        <v>2024</v>
      </c>
      <c r="N35" s="293">
        <v>0.8</v>
      </c>
      <c r="O35" s="293">
        <v>0.8</v>
      </c>
      <c r="P35" s="293">
        <v>0.8</v>
      </c>
      <c r="Q35" s="293">
        <v>0.8</v>
      </c>
      <c r="R35" s="307">
        <v>8</v>
      </c>
      <c r="S35" s="307">
        <v>9</v>
      </c>
      <c r="T35" s="295">
        <f>R35/S35</f>
        <v>0.88888888888888884</v>
      </c>
      <c r="U35" s="295">
        <f>IF(T35&gt;O35,100%,T35/O35)</f>
        <v>1</v>
      </c>
      <c r="V35" s="295">
        <f>IFERROR((U35*E35),"0")</f>
        <v>0.01</v>
      </c>
      <c r="W35" s="307">
        <v>8</v>
      </c>
      <c r="X35" s="307">
        <v>9</v>
      </c>
      <c r="Y35" s="295">
        <f>W35/X35</f>
        <v>0.88888888888888884</v>
      </c>
      <c r="Z35" s="295">
        <f>IF(Y35&gt;T35,100%,Y35/T35)</f>
        <v>1</v>
      </c>
      <c r="AA35" s="295">
        <f>IFERROR((Z35*J35),"0")</f>
        <v>7</v>
      </c>
      <c r="AB35" s="307" t="s">
        <v>44</v>
      </c>
      <c r="AC35" s="307" t="s">
        <v>44</v>
      </c>
      <c r="AD35" s="295" t="e">
        <f>AB35/AC35</f>
        <v>#VALUE!</v>
      </c>
      <c r="AE35" s="295" t="e">
        <f>IF(AD35&gt;O35,100%,AD35/O35)</f>
        <v>#VALUE!</v>
      </c>
      <c r="AF35" s="298" t="str">
        <f>IFERROR((AE35*E35),"0")</f>
        <v>0</v>
      </c>
      <c r="AG35" s="55"/>
      <c r="AH35" s="55"/>
      <c r="AI35" s="55"/>
      <c r="AJ35" s="55"/>
    </row>
    <row r="36" spans="1:36" ht="36.75" customHeight="1" x14ac:dyDescent="0.1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19"/>
      <c r="U36" s="119"/>
      <c r="V36" s="119"/>
      <c r="W36" s="131"/>
      <c r="X36" s="131"/>
      <c r="Y36" s="119"/>
      <c r="Z36" s="119"/>
      <c r="AA36" s="119"/>
      <c r="AB36" s="131"/>
      <c r="AC36" s="131"/>
      <c r="AD36" s="119"/>
      <c r="AE36" s="119"/>
      <c r="AF36" s="139"/>
      <c r="AG36" s="55"/>
      <c r="AH36" s="55"/>
      <c r="AI36" s="55"/>
      <c r="AJ36" s="55"/>
    </row>
    <row r="37" spans="1:36" ht="35.25" customHeight="1" x14ac:dyDescent="0.15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06"/>
      <c r="U37" s="106"/>
      <c r="V37" s="106"/>
      <c r="W37" s="126"/>
      <c r="X37" s="126"/>
      <c r="Y37" s="106"/>
      <c r="Z37" s="106"/>
      <c r="AA37" s="106"/>
      <c r="AB37" s="126"/>
      <c r="AC37" s="126"/>
      <c r="AD37" s="106"/>
      <c r="AE37" s="106"/>
      <c r="AF37" s="136"/>
      <c r="AG37" s="55"/>
      <c r="AH37" s="55"/>
      <c r="AI37" s="55"/>
      <c r="AJ37" s="55"/>
    </row>
    <row r="38" spans="1:36" ht="40.5" customHeight="1" x14ac:dyDescent="0.15">
      <c r="A38" s="292">
        <v>8</v>
      </c>
      <c r="B38" s="289" t="s">
        <v>198</v>
      </c>
      <c r="C38" s="289" t="s">
        <v>37</v>
      </c>
      <c r="D38" s="292" t="s">
        <v>173</v>
      </c>
      <c r="E38" s="293">
        <v>0.02</v>
      </c>
      <c r="F38" s="289" t="s">
        <v>202</v>
      </c>
      <c r="G38" s="289" t="s">
        <v>203</v>
      </c>
      <c r="H38" s="289" t="s">
        <v>204</v>
      </c>
      <c r="I38" s="289" t="s">
        <v>49</v>
      </c>
      <c r="J38" s="292">
        <v>3602</v>
      </c>
      <c r="K38" s="292">
        <v>3824</v>
      </c>
      <c r="L38" s="293">
        <f>J38/K38</f>
        <v>0.94194560669456062</v>
      </c>
      <c r="M38" s="292">
        <v>2023</v>
      </c>
      <c r="N38" s="293">
        <v>0.9</v>
      </c>
      <c r="O38" s="293">
        <v>0.9</v>
      </c>
      <c r="P38" s="293">
        <v>0.9</v>
      </c>
      <c r="Q38" s="293">
        <v>0.9</v>
      </c>
      <c r="R38" s="307">
        <v>905</v>
      </c>
      <c r="S38" s="307">
        <v>981</v>
      </c>
      <c r="T38" s="300">
        <f>R38/S38</f>
        <v>0.92252803261977578</v>
      </c>
      <c r="U38" s="296">
        <f>IF(T38&gt;O38,100%,T38/O38)</f>
        <v>1</v>
      </c>
      <c r="V38" s="296">
        <f>(U38*E38)</f>
        <v>0.02</v>
      </c>
      <c r="W38" s="307">
        <v>1718</v>
      </c>
      <c r="X38" s="307">
        <v>1813</v>
      </c>
      <c r="Y38" s="295">
        <f>W38/X38</f>
        <v>0.94760066188637615</v>
      </c>
      <c r="Z38" s="296">
        <f>IF(Y38&gt;T38,100%,Y38/T38)</f>
        <v>1</v>
      </c>
      <c r="AA38" s="296">
        <f>(Z38*J38)</f>
        <v>3602</v>
      </c>
      <c r="AB38" s="307">
        <f t="shared" ref="AB38:AC38" si="4">+R38+W38</f>
        <v>2623</v>
      </c>
      <c r="AC38" s="307">
        <f t="shared" si="4"/>
        <v>2794</v>
      </c>
      <c r="AD38" s="295">
        <f>AB38/AC38</f>
        <v>0.93879742304939151</v>
      </c>
      <c r="AE38" s="295">
        <f>IF(AD38&gt;O38,100%,AD38/O38)</f>
        <v>1</v>
      </c>
      <c r="AF38" s="298">
        <f>(AE38*E38)</f>
        <v>0.02</v>
      </c>
      <c r="AG38" s="55"/>
      <c r="AH38" s="55"/>
      <c r="AI38" s="55"/>
      <c r="AJ38" s="55"/>
    </row>
    <row r="39" spans="1:36" ht="87.75" customHeight="1" x14ac:dyDescent="0.1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06"/>
      <c r="U39" s="106"/>
      <c r="V39" s="106"/>
      <c r="W39" s="126"/>
      <c r="X39" s="126"/>
      <c r="Y39" s="106"/>
      <c r="Z39" s="106"/>
      <c r="AA39" s="106"/>
      <c r="AB39" s="126"/>
      <c r="AC39" s="126"/>
      <c r="AD39" s="106"/>
      <c r="AE39" s="106"/>
      <c r="AF39" s="136"/>
      <c r="AG39" s="55"/>
      <c r="AH39" s="55"/>
      <c r="AI39" s="55"/>
      <c r="AJ39" s="55"/>
    </row>
    <row r="40" spans="1:36" ht="30" customHeight="1" x14ac:dyDescent="0.15">
      <c r="A40" s="289">
        <v>9</v>
      </c>
      <c r="B40" s="289" t="s">
        <v>198</v>
      </c>
      <c r="C40" s="289" t="s">
        <v>37</v>
      </c>
      <c r="D40" s="289" t="s">
        <v>173</v>
      </c>
      <c r="E40" s="290">
        <v>0.02</v>
      </c>
      <c r="F40" s="289" t="s">
        <v>205</v>
      </c>
      <c r="G40" s="289" t="s">
        <v>206</v>
      </c>
      <c r="H40" s="289" t="s">
        <v>207</v>
      </c>
      <c r="I40" s="289" t="s">
        <v>49</v>
      </c>
      <c r="J40" s="289">
        <v>56</v>
      </c>
      <c r="K40" s="289">
        <v>68</v>
      </c>
      <c r="L40" s="290">
        <f>J40/K40</f>
        <v>0.82352941176470584</v>
      </c>
      <c r="M40" s="289">
        <v>2023</v>
      </c>
      <c r="N40" s="290">
        <v>0.8</v>
      </c>
      <c r="O40" s="290">
        <v>0.8</v>
      </c>
      <c r="P40" s="290">
        <v>0.8</v>
      </c>
      <c r="Q40" s="290">
        <v>0.8</v>
      </c>
      <c r="R40" s="307">
        <v>5</v>
      </c>
      <c r="S40" s="307">
        <v>5</v>
      </c>
      <c r="T40" s="300">
        <f>R40/S40</f>
        <v>1</v>
      </c>
      <c r="U40" s="296">
        <f>IF(T40&gt;O40,100%,T40/O40)</f>
        <v>1</v>
      </c>
      <c r="V40" s="296">
        <f>(U40*E40)</f>
        <v>0.02</v>
      </c>
      <c r="W40" s="307">
        <v>5</v>
      </c>
      <c r="X40" s="307">
        <v>5</v>
      </c>
      <c r="Y40" s="295">
        <f>W40/X40</f>
        <v>1</v>
      </c>
      <c r="Z40" s="295">
        <f>IF(Y40&gt;T40,100%,Y40/T40)</f>
        <v>1</v>
      </c>
      <c r="AA40" s="296">
        <f>(Z40*J40)</f>
        <v>56</v>
      </c>
      <c r="AB40" s="307">
        <f t="shared" ref="AB40:AC40" si="5">+R40+W40</f>
        <v>10</v>
      </c>
      <c r="AC40" s="307">
        <f t="shared" si="5"/>
        <v>10</v>
      </c>
      <c r="AD40" s="295">
        <f>AB40/AC40</f>
        <v>1</v>
      </c>
      <c r="AE40" s="295">
        <f>IF(AD40&gt;O40,100%,AD40/O40)</f>
        <v>1</v>
      </c>
      <c r="AF40" s="298">
        <f>(AE40*E40)</f>
        <v>0.02</v>
      </c>
      <c r="AG40" s="55"/>
      <c r="AH40" s="55"/>
      <c r="AI40" s="55"/>
      <c r="AJ40" s="55"/>
    </row>
    <row r="41" spans="1:36" ht="60" customHeight="1" thickBot="1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26"/>
      <c r="S41" s="126"/>
      <c r="T41" s="106"/>
      <c r="U41" s="106"/>
      <c r="V41" s="106"/>
      <c r="W41" s="126"/>
      <c r="X41" s="126"/>
      <c r="Y41" s="106"/>
      <c r="Z41" s="106"/>
      <c r="AA41" s="106"/>
      <c r="AB41" s="126"/>
      <c r="AC41" s="126"/>
      <c r="AD41" s="106"/>
      <c r="AE41" s="106"/>
      <c r="AF41" s="136"/>
      <c r="AG41" s="55"/>
      <c r="AH41" s="55"/>
      <c r="AI41" s="55"/>
      <c r="AJ41" s="55"/>
    </row>
    <row r="42" spans="1:36" ht="15.75" customHeight="1" x14ac:dyDescent="0.15">
      <c r="A42" s="25"/>
      <c r="E42" s="2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53"/>
      <c r="AH42" s="53"/>
      <c r="AI42" s="53"/>
      <c r="AJ42" s="53"/>
    </row>
    <row r="43" spans="1:36" ht="15.75" customHeight="1" x14ac:dyDescent="0.15">
      <c r="A43" s="25"/>
      <c r="E43" s="2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"/>
      <c r="S43" s="2"/>
      <c r="T43" s="2"/>
      <c r="U43" s="2"/>
      <c r="V43" s="24">
        <f>SUM(V12:V41)</f>
        <v>0.1042551925667666</v>
      </c>
      <c r="W43" s="2"/>
      <c r="X43" s="2"/>
      <c r="Y43" s="2"/>
      <c r="Z43" s="2"/>
      <c r="AA43" s="24">
        <f>SUM(AA12:AA41)</f>
        <v>13325869944.829752</v>
      </c>
      <c r="AB43" s="2"/>
      <c r="AC43" s="2"/>
      <c r="AD43" s="2"/>
      <c r="AE43" s="2"/>
      <c r="AF43" s="24">
        <f>SUM(AF12:AF41)</f>
        <v>0.10831346537363513</v>
      </c>
      <c r="AG43" s="53"/>
      <c r="AH43" s="53"/>
      <c r="AI43" s="53"/>
      <c r="AJ43" s="53"/>
    </row>
    <row r="44" spans="1:36" ht="15.75" customHeight="1" x14ac:dyDescent="0.15">
      <c r="A44" s="25"/>
      <c r="E44" s="23">
        <f>SUM(E12:E41)</f>
        <v>0.15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53"/>
      <c r="AH44" s="53"/>
      <c r="AI44" s="53"/>
      <c r="AJ44" s="53"/>
    </row>
    <row r="45" spans="1:36" ht="15.75" customHeight="1" x14ac:dyDescent="0.15">
      <c r="A45" s="25"/>
      <c r="E45" s="2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53"/>
      <c r="AH45" s="53"/>
      <c r="AI45" s="53"/>
      <c r="AJ45" s="53"/>
    </row>
    <row r="46" spans="1:36" ht="15.75" customHeight="1" x14ac:dyDescent="0.15">
      <c r="A46" s="25"/>
      <c r="E46" s="2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53"/>
      <c r="AH46" s="53"/>
      <c r="AI46" s="53"/>
      <c r="AJ46" s="53"/>
    </row>
    <row r="47" spans="1:36" ht="15.75" customHeight="1" x14ac:dyDescent="0.15">
      <c r="A47" s="25"/>
      <c r="E47" s="2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53"/>
      <c r="AH47" s="53"/>
      <c r="AI47" s="53"/>
      <c r="AJ47" s="53"/>
    </row>
    <row r="48" spans="1:36" ht="15.75" customHeight="1" x14ac:dyDescent="0.15">
      <c r="A48" s="25"/>
      <c r="E48" s="2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53"/>
      <c r="AH48" s="53"/>
      <c r="AI48" s="53"/>
      <c r="AJ48" s="53"/>
    </row>
    <row r="49" spans="1:36" ht="15.75" customHeight="1" x14ac:dyDescent="0.15">
      <c r="A49" s="25"/>
      <c r="E49" s="2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53"/>
      <c r="AH49" s="53"/>
      <c r="AI49" s="53"/>
      <c r="AJ49" s="53"/>
    </row>
    <row r="50" spans="1:36" ht="15.75" customHeight="1" x14ac:dyDescent="0.15">
      <c r="A50" s="25"/>
      <c r="E50" s="2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53"/>
      <c r="AH50" s="53"/>
      <c r="AI50" s="53"/>
      <c r="AJ50" s="53"/>
    </row>
    <row r="51" spans="1:36" ht="15.75" customHeight="1" x14ac:dyDescent="0.15">
      <c r="A51" s="25"/>
      <c r="E51" s="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53"/>
      <c r="AH51" s="53"/>
      <c r="AI51" s="53"/>
      <c r="AJ51" s="53"/>
    </row>
    <row r="52" spans="1:36" ht="15.75" customHeight="1" x14ac:dyDescent="0.15">
      <c r="A52" s="25"/>
      <c r="E52" s="2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53"/>
      <c r="AH52" s="53"/>
      <c r="AI52" s="53"/>
      <c r="AJ52" s="53"/>
    </row>
    <row r="53" spans="1:36" ht="15.75" customHeight="1" x14ac:dyDescent="0.15">
      <c r="A53" s="25"/>
      <c r="E53" s="2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53"/>
      <c r="AH53" s="53"/>
      <c r="AI53" s="53"/>
      <c r="AJ53" s="53"/>
    </row>
    <row r="54" spans="1:36" ht="15.75" customHeight="1" x14ac:dyDescent="0.15">
      <c r="A54" s="25"/>
      <c r="E54" s="2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53"/>
      <c r="AH54" s="53"/>
      <c r="AI54" s="53"/>
      <c r="AJ54" s="53"/>
    </row>
    <row r="55" spans="1:36" ht="15.75" customHeight="1" x14ac:dyDescent="0.15">
      <c r="A55" s="25"/>
      <c r="E55" s="2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53"/>
      <c r="AH55" s="53"/>
      <c r="AI55" s="53"/>
      <c r="AJ55" s="53"/>
    </row>
    <row r="56" spans="1:36" ht="15.75" customHeight="1" x14ac:dyDescent="0.15">
      <c r="A56" s="25"/>
      <c r="E56" s="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53"/>
      <c r="AH56" s="53"/>
      <c r="AI56" s="53"/>
      <c r="AJ56" s="53"/>
    </row>
    <row r="57" spans="1:36" ht="15.75" customHeight="1" x14ac:dyDescent="0.15">
      <c r="A57" s="25"/>
      <c r="E57" s="2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53"/>
      <c r="AH57" s="53"/>
      <c r="AI57" s="53"/>
      <c r="AJ57" s="53"/>
    </row>
    <row r="58" spans="1:36" ht="15.75" customHeight="1" x14ac:dyDescent="0.15">
      <c r="A58" s="25"/>
      <c r="E58" s="2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53"/>
      <c r="AH58" s="53"/>
      <c r="AI58" s="53"/>
      <c r="AJ58" s="53"/>
    </row>
    <row r="59" spans="1:36" ht="15.75" customHeight="1" x14ac:dyDescent="0.15">
      <c r="A59" s="25"/>
      <c r="E59" s="2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53"/>
      <c r="AH59" s="53"/>
      <c r="AI59" s="53"/>
      <c r="AJ59" s="53"/>
    </row>
    <row r="60" spans="1:36" ht="15.75" customHeight="1" x14ac:dyDescent="0.15">
      <c r="A60" s="25"/>
      <c r="E60" s="2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53"/>
      <c r="AH60" s="53"/>
      <c r="AI60" s="53"/>
      <c r="AJ60" s="53"/>
    </row>
    <row r="61" spans="1:36" ht="15.75" customHeight="1" x14ac:dyDescent="0.15">
      <c r="A61" s="25"/>
      <c r="E61" s="2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3"/>
      <c r="AH61" s="53"/>
      <c r="AI61" s="53"/>
      <c r="AJ61" s="53"/>
    </row>
    <row r="62" spans="1:36" ht="15.75" customHeight="1" x14ac:dyDescent="0.15">
      <c r="A62" s="25"/>
      <c r="E62" s="2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53"/>
      <c r="AH62" s="53"/>
      <c r="AI62" s="53"/>
      <c r="AJ62" s="53"/>
    </row>
    <row r="63" spans="1:36" ht="15.75" customHeight="1" x14ac:dyDescent="0.15">
      <c r="A63" s="25"/>
      <c r="E63" s="2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53"/>
      <c r="AH63" s="53"/>
      <c r="AI63" s="53"/>
      <c r="AJ63" s="53"/>
    </row>
    <row r="64" spans="1:36" ht="15.75" customHeight="1" x14ac:dyDescent="0.15">
      <c r="A64" s="25"/>
      <c r="E64" s="2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53"/>
      <c r="AH64" s="53"/>
      <c r="AI64" s="53"/>
      <c r="AJ64" s="53"/>
    </row>
    <row r="65" spans="1:36" ht="15.75" customHeight="1" x14ac:dyDescent="0.15">
      <c r="A65" s="25"/>
      <c r="E65" s="2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53"/>
      <c r="AH65" s="53"/>
      <c r="AI65" s="53"/>
      <c r="AJ65" s="53"/>
    </row>
    <row r="66" spans="1:36" ht="15.75" customHeight="1" x14ac:dyDescent="0.15">
      <c r="A66" s="25"/>
      <c r="E66" s="2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53"/>
      <c r="AH66" s="53"/>
      <c r="AI66" s="53"/>
      <c r="AJ66" s="53"/>
    </row>
    <row r="67" spans="1:36" ht="15.75" customHeight="1" x14ac:dyDescent="0.15">
      <c r="A67" s="25"/>
      <c r="E67" s="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53"/>
      <c r="AH67" s="53"/>
      <c r="AI67" s="53"/>
      <c r="AJ67" s="53"/>
    </row>
    <row r="68" spans="1:36" ht="15.75" customHeight="1" x14ac:dyDescent="0.15">
      <c r="A68" s="25"/>
      <c r="E68" s="2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53"/>
      <c r="AH68" s="53"/>
      <c r="AI68" s="53"/>
      <c r="AJ68" s="53"/>
    </row>
    <row r="69" spans="1:36" ht="15.75" customHeight="1" x14ac:dyDescent="0.15">
      <c r="A69" s="25"/>
      <c r="E69" s="2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53"/>
      <c r="AH69" s="53"/>
      <c r="AI69" s="53"/>
      <c r="AJ69" s="53"/>
    </row>
    <row r="70" spans="1:36" ht="15.75" customHeight="1" x14ac:dyDescent="0.15">
      <c r="A70" s="25"/>
      <c r="E70" s="2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53"/>
      <c r="AH70" s="53"/>
      <c r="AI70" s="53"/>
      <c r="AJ70" s="53"/>
    </row>
    <row r="71" spans="1:36" ht="15.75" customHeight="1" x14ac:dyDescent="0.15">
      <c r="A71" s="25"/>
      <c r="E71" s="2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53"/>
      <c r="AH71" s="53"/>
      <c r="AI71" s="53"/>
      <c r="AJ71" s="53"/>
    </row>
    <row r="72" spans="1:36" ht="15.75" customHeight="1" x14ac:dyDescent="0.15">
      <c r="A72" s="25"/>
      <c r="E72" s="2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53"/>
      <c r="AH72" s="53"/>
      <c r="AI72" s="53"/>
      <c r="AJ72" s="53"/>
    </row>
    <row r="73" spans="1:36" ht="15.75" customHeight="1" x14ac:dyDescent="0.15">
      <c r="A73" s="25"/>
      <c r="E73" s="2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53"/>
      <c r="AH73" s="53"/>
      <c r="AI73" s="53"/>
      <c r="AJ73" s="53"/>
    </row>
    <row r="74" spans="1:36" ht="15.75" customHeight="1" x14ac:dyDescent="0.15">
      <c r="A74" s="25"/>
      <c r="E74" s="2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53"/>
      <c r="AH74" s="53"/>
      <c r="AI74" s="53"/>
      <c r="AJ74" s="53"/>
    </row>
    <row r="75" spans="1:36" ht="15.75" customHeight="1" x14ac:dyDescent="0.15">
      <c r="A75" s="25"/>
      <c r="E75" s="2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3"/>
      <c r="AH75" s="53"/>
      <c r="AI75" s="53"/>
      <c r="AJ75" s="53"/>
    </row>
    <row r="76" spans="1:36" ht="15.75" customHeight="1" x14ac:dyDescent="0.15">
      <c r="A76" s="25"/>
      <c r="E76" s="2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53"/>
      <c r="AH76" s="53"/>
      <c r="AI76" s="53"/>
      <c r="AJ76" s="53"/>
    </row>
    <row r="77" spans="1:36" ht="15.75" customHeight="1" x14ac:dyDescent="0.15">
      <c r="A77" s="25"/>
      <c r="E77" s="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53"/>
      <c r="AH77" s="53"/>
      <c r="AI77" s="53"/>
      <c r="AJ77" s="53"/>
    </row>
    <row r="78" spans="1:36" ht="15.75" customHeight="1" x14ac:dyDescent="0.15">
      <c r="A78" s="25"/>
      <c r="E78" s="2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53"/>
      <c r="AH78" s="53"/>
      <c r="AI78" s="53"/>
      <c r="AJ78" s="53"/>
    </row>
    <row r="79" spans="1:36" ht="15.75" customHeight="1" x14ac:dyDescent="0.15">
      <c r="A79" s="25"/>
      <c r="E79" s="2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53"/>
      <c r="AH79" s="53"/>
      <c r="AI79" s="53"/>
      <c r="AJ79" s="53"/>
    </row>
    <row r="80" spans="1:36" ht="15.75" customHeight="1" x14ac:dyDescent="0.15">
      <c r="A80" s="25"/>
      <c r="E80" s="2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53"/>
      <c r="AH80" s="53"/>
      <c r="AI80" s="53"/>
      <c r="AJ80" s="53"/>
    </row>
    <row r="81" spans="1:36" ht="15.75" customHeight="1" x14ac:dyDescent="0.15">
      <c r="A81" s="25"/>
      <c r="E81" s="2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53"/>
      <c r="AH81" s="53"/>
      <c r="AI81" s="53"/>
      <c r="AJ81" s="53"/>
    </row>
    <row r="82" spans="1:36" ht="15.75" customHeight="1" x14ac:dyDescent="0.15">
      <c r="A82" s="25"/>
      <c r="E82" s="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53"/>
      <c r="AH82" s="53"/>
      <c r="AI82" s="53"/>
      <c r="AJ82" s="53"/>
    </row>
    <row r="83" spans="1:36" ht="15.75" customHeight="1" x14ac:dyDescent="0.15">
      <c r="A83" s="25"/>
      <c r="E83" s="2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53"/>
      <c r="AH83" s="53"/>
      <c r="AI83" s="53"/>
      <c r="AJ83" s="53"/>
    </row>
    <row r="84" spans="1:36" ht="15.75" customHeight="1" x14ac:dyDescent="0.15">
      <c r="A84" s="25"/>
      <c r="E84" s="2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53"/>
      <c r="AH84" s="53"/>
      <c r="AI84" s="53"/>
      <c r="AJ84" s="53"/>
    </row>
    <row r="85" spans="1:36" ht="15.75" customHeight="1" x14ac:dyDescent="0.15">
      <c r="A85" s="25"/>
      <c r="E85" s="2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53"/>
      <c r="AH85" s="53"/>
      <c r="AI85" s="53"/>
      <c r="AJ85" s="53"/>
    </row>
    <row r="86" spans="1:36" ht="15.75" customHeight="1" x14ac:dyDescent="0.15">
      <c r="A86" s="25"/>
      <c r="E86" s="2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53"/>
      <c r="AH86" s="53"/>
      <c r="AI86" s="53"/>
      <c r="AJ86" s="53"/>
    </row>
    <row r="87" spans="1:36" ht="15.75" customHeight="1" x14ac:dyDescent="0.15">
      <c r="A87" s="25"/>
      <c r="E87" s="2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53"/>
      <c r="AH87" s="53"/>
      <c r="AI87" s="53"/>
      <c r="AJ87" s="53"/>
    </row>
    <row r="88" spans="1:36" ht="15.75" customHeight="1" x14ac:dyDescent="0.15">
      <c r="A88" s="25"/>
      <c r="E88" s="2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53"/>
      <c r="AH88" s="53"/>
      <c r="AI88" s="53"/>
      <c r="AJ88" s="53"/>
    </row>
    <row r="89" spans="1:36" ht="15.75" customHeight="1" x14ac:dyDescent="0.15">
      <c r="A89" s="25"/>
      <c r="E89" s="2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3"/>
      <c r="AH89" s="53"/>
      <c r="AI89" s="53"/>
      <c r="AJ89" s="53"/>
    </row>
    <row r="90" spans="1:36" ht="15.75" customHeight="1" x14ac:dyDescent="0.15">
      <c r="A90" s="25"/>
      <c r="E90" s="2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53"/>
      <c r="AH90" s="53"/>
      <c r="AI90" s="53"/>
      <c r="AJ90" s="53"/>
    </row>
    <row r="91" spans="1:36" ht="15.75" customHeight="1" x14ac:dyDescent="0.15">
      <c r="A91" s="25"/>
      <c r="E91" s="2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53"/>
      <c r="AH91" s="53"/>
      <c r="AI91" s="53"/>
      <c r="AJ91" s="53"/>
    </row>
    <row r="92" spans="1:36" ht="15.75" customHeight="1" x14ac:dyDescent="0.15">
      <c r="A92" s="25"/>
      <c r="E92" s="2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53"/>
      <c r="AH92" s="53"/>
      <c r="AI92" s="53"/>
      <c r="AJ92" s="53"/>
    </row>
    <row r="93" spans="1:36" ht="15.75" customHeight="1" x14ac:dyDescent="0.15">
      <c r="A93" s="25"/>
      <c r="E93" s="2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53"/>
      <c r="AH93" s="53"/>
      <c r="AI93" s="53"/>
      <c r="AJ93" s="53"/>
    </row>
    <row r="94" spans="1:36" ht="15.75" customHeight="1" x14ac:dyDescent="0.15">
      <c r="A94" s="25"/>
      <c r="E94" s="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53"/>
      <c r="AH94" s="53"/>
      <c r="AI94" s="53"/>
      <c r="AJ94" s="53"/>
    </row>
    <row r="95" spans="1:36" ht="15.75" customHeight="1" x14ac:dyDescent="0.15">
      <c r="A95" s="25"/>
      <c r="E95" s="2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53"/>
      <c r="AH95" s="53"/>
      <c r="AI95" s="53"/>
      <c r="AJ95" s="53"/>
    </row>
    <row r="96" spans="1:36" ht="15.75" customHeight="1" x14ac:dyDescent="0.15">
      <c r="A96" s="25"/>
      <c r="E96" s="2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53"/>
      <c r="AH96" s="53"/>
      <c r="AI96" s="53"/>
      <c r="AJ96" s="53"/>
    </row>
    <row r="97" spans="1:36" ht="15.75" customHeight="1" x14ac:dyDescent="0.15">
      <c r="A97" s="25"/>
      <c r="E97" s="2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3"/>
      <c r="AH97" s="53"/>
      <c r="AI97" s="53"/>
      <c r="AJ97" s="53"/>
    </row>
    <row r="98" spans="1:36" ht="15.75" customHeight="1" x14ac:dyDescent="0.15">
      <c r="A98" s="25"/>
      <c r="E98" s="2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53"/>
      <c r="AH98" s="53"/>
      <c r="AI98" s="53"/>
      <c r="AJ98" s="53"/>
    </row>
    <row r="99" spans="1:36" ht="15.75" customHeight="1" x14ac:dyDescent="0.15">
      <c r="A99" s="25"/>
      <c r="E99" s="2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53"/>
      <c r="AH99" s="53"/>
      <c r="AI99" s="53"/>
      <c r="AJ99" s="53"/>
    </row>
    <row r="100" spans="1:36" ht="15.75" customHeight="1" x14ac:dyDescent="0.15">
      <c r="A100" s="25"/>
      <c r="E100" s="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53"/>
      <c r="AH100" s="53"/>
      <c r="AI100" s="53"/>
      <c r="AJ100" s="53"/>
    </row>
    <row r="101" spans="1:36" ht="15.75" customHeight="1" x14ac:dyDescent="0.15">
      <c r="A101" s="25"/>
      <c r="E101" s="2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53"/>
      <c r="AH101" s="53"/>
      <c r="AI101" s="53"/>
      <c r="AJ101" s="53"/>
    </row>
    <row r="102" spans="1:36" ht="15.75" customHeight="1" x14ac:dyDescent="0.15">
      <c r="A102" s="25"/>
      <c r="E102" s="2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53"/>
      <c r="AH102" s="53"/>
      <c r="AI102" s="53"/>
      <c r="AJ102" s="53"/>
    </row>
    <row r="103" spans="1:36" ht="15.75" customHeight="1" x14ac:dyDescent="0.15">
      <c r="A103" s="25"/>
      <c r="E103" s="2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3"/>
      <c r="AH103" s="53"/>
      <c r="AI103" s="53"/>
      <c r="AJ103" s="53"/>
    </row>
    <row r="104" spans="1:36" ht="15.75" customHeight="1" x14ac:dyDescent="0.15">
      <c r="A104" s="25"/>
      <c r="E104" s="2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53"/>
      <c r="AH104" s="53"/>
      <c r="AI104" s="53"/>
      <c r="AJ104" s="53"/>
    </row>
    <row r="105" spans="1:36" ht="15.75" customHeight="1" x14ac:dyDescent="0.15">
      <c r="A105" s="25"/>
      <c r="E105" s="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53"/>
      <c r="AH105" s="53"/>
      <c r="AI105" s="53"/>
      <c r="AJ105" s="53"/>
    </row>
    <row r="106" spans="1:36" ht="15.75" customHeight="1" x14ac:dyDescent="0.15">
      <c r="A106" s="25"/>
      <c r="E106" s="2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53"/>
      <c r="AH106" s="53"/>
      <c r="AI106" s="53"/>
      <c r="AJ106" s="53"/>
    </row>
    <row r="107" spans="1:36" ht="15.75" customHeight="1" x14ac:dyDescent="0.15">
      <c r="A107" s="25"/>
      <c r="E107" s="2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53"/>
      <c r="AH107" s="53"/>
      <c r="AI107" s="53"/>
      <c r="AJ107" s="53"/>
    </row>
    <row r="108" spans="1:36" ht="15.75" customHeight="1" x14ac:dyDescent="0.15">
      <c r="A108" s="25"/>
      <c r="E108" s="2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53"/>
      <c r="AH108" s="53"/>
      <c r="AI108" s="53"/>
      <c r="AJ108" s="53"/>
    </row>
    <row r="109" spans="1:36" ht="15.75" customHeight="1" x14ac:dyDescent="0.15">
      <c r="A109" s="25"/>
      <c r="E109" s="2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53"/>
      <c r="AH109" s="53"/>
      <c r="AI109" s="53"/>
      <c r="AJ109" s="53"/>
    </row>
    <row r="110" spans="1:36" ht="15.75" customHeight="1" x14ac:dyDescent="0.15">
      <c r="A110" s="25"/>
      <c r="E110" s="2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53"/>
      <c r="AH110" s="53"/>
      <c r="AI110" s="53"/>
      <c r="AJ110" s="53"/>
    </row>
    <row r="111" spans="1:36" ht="15.75" customHeight="1" x14ac:dyDescent="0.15">
      <c r="A111" s="25"/>
      <c r="E111" s="2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53"/>
      <c r="AH111" s="53"/>
      <c r="AI111" s="53"/>
      <c r="AJ111" s="53"/>
    </row>
    <row r="112" spans="1:36" ht="15.75" customHeight="1" x14ac:dyDescent="0.15">
      <c r="A112" s="25"/>
      <c r="E112" s="2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53"/>
      <c r="AH112" s="53"/>
      <c r="AI112" s="53"/>
      <c r="AJ112" s="53"/>
    </row>
    <row r="113" spans="1:36" ht="15.75" customHeight="1" x14ac:dyDescent="0.15">
      <c r="A113" s="25"/>
      <c r="E113" s="2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53"/>
      <c r="AH113" s="53"/>
      <c r="AI113" s="53"/>
      <c r="AJ113" s="53"/>
    </row>
    <row r="114" spans="1:36" ht="15.75" customHeight="1" x14ac:dyDescent="0.15">
      <c r="A114" s="25"/>
      <c r="E114" s="2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53"/>
      <c r="AH114" s="53"/>
      <c r="AI114" s="53"/>
      <c r="AJ114" s="53"/>
    </row>
    <row r="115" spans="1:36" ht="15.75" customHeight="1" x14ac:dyDescent="0.15">
      <c r="A115" s="25"/>
      <c r="E115" s="2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53"/>
      <c r="AH115" s="53"/>
      <c r="AI115" s="53"/>
      <c r="AJ115" s="53"/>
    </row>
    <row r="116" spans="1:36" ht="15.75" customHeight="1" x14ac:dyDescent="0.15">
      <c r="A116" s="25"/>
      <c r="E116" s="2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53"/>
      <c r="AH116" s="53"/>
      <c r="AI116" s="53"/>
      <c r="AJ116" s="53"/>
    </row>
    <row r="117" spans="1:36" ht="15.75" customHeight="1" x14ac:dyDescent="0.15">
      <c r="A117" s="25"/>
      <c r="E117" s="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3"/>
      <c r="AH117" s="53"/>
      <c r="AI117" s="53"/>
      <c r="AJ117" s="53"/>
    </row>
    <row r="118" spans="1:36" ht="15.75" customHeight="1" x14ac:dyDescent="0.15">
      <c r="A118" s="25"/>
      <c r="E118" s="2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53"/>
      <c r="AH118" s="53"/>
      <c r="AI118" s="53"/>
      <c r="AJ118" s="53"/>
    </row>
    <row r="119" spans="1:36" ht="15.75" customHeight="1" x14ac:dyDescent="0.15">
      <c r="A119" s="25"/>
      <c r="E119" s="2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53"/>
      <c r="AH119" s="53"/>
      <c r="AI119" s="53"/>
      <c r="AJ119" s="53"/>
    </row>
    <row r="120" spans="1:36" ht="15.75" customHeight="1" x14ac:dyDescent="0.15">
      <c r="A120" s="25"/>
      <c r="E120" s="2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53"/>
      <c r="AH120" s="53"/>
      <c r="AI120" s="53"/>
      <c r="AJ120" s="53"/>
    </row>
    <row r="121" spans="1:36" ht="15.75" customHeight="1" x14ac:dyDescent="0.15">
      <c r="A121" s="25"/>
      <c r="E121" s="2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53"/>
      <c r="AH121" s="53"/>
      <c r="AI121" s="53"/>
      <c r="AJ121" s="53"/>
    </row>
    <row r="122" spans="1:36" ht="15.75" customHeight="1" x14ac:dyDescent="0.15">
      <c r="A122" s="25"/>
      <c r="E122" s="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53"/>
      <c r="AH122" s="53"/>
      <c r="AI122" s="53"/>
      <c r="AJ122" s="53"/>
    </row>
    <row r="123" spans="1:36" ht="15.75" customHeight="1" x14ac:dyDescent="0.15">
      <c r="A123" s="25"/>
      <c r="E123" s="2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53"/>
      <c r="AH123" s="53"/>
      <c r="AI123" s="53"/>
      <c r="AJ123" s="53"/>
    </row>
    <row r="124" spans="1:36" ht="15.75" customHeight="1" x14ac:dyDescent="0.15">
      <c r="A124" s="25"/>
      <c r="E124" s="2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53"/>
      <c r="AH124" s="53"/>
      <c r="AI124" s="53"/>
      <c r="AJ124" s="53"/>
    </row>
    <row r="125" spans="1:36" ht="15.75" customHeight="1" x14ac:dyDescent="0.15">
      <c r="A125" s="25"/>
      <c r="E125" s="2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53"/>
      <c r="AH125" s="53"/>
      <c r="AI125" s="53"/>
      <c r="AJ125" s="53"/>
    </row>
    <row r="126" spans="1:36" ht="15.75" customHeight="1" x14ac:dyDescent="0.15">
      <c r="A126" s="25"/>
      <c r="E126" s="2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53"/>
      <c r="AH126" s="53"/>
      <c r="AI126" s="53"/>
      <c r="AJ126" s="53"/>
    </row>
    <row r="127" spans="1:36" ht="15.75" customHeight="1" x14ac:dyDescent="0.15">
      <c r="A127" s="25"/>
      <c r="E127" s="2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53"/>
      <c r="AH127" s="53"/>
      <c r="AI127" s="53"/>
      <c r="AJ127" s="53"/>
    </row>
    <row r="128" spans="1:36" ht="15.75" customHeight="1" x14ac:dyDescent="0.15">
      <c r="A128" s="25"/>
      <c r="E128" s="2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53"/>
      <c r="AH128" s="53"/>
      <c r="AI128" s="53"/>
      <c r="AJ128" s="53"/>
    </row>
    <row r="129" spans="1:36" ht="15.75" customHeight="1" x14ac:dyDescent="0.15">
      <c r="A129" s="25"/>
      <c r="E129" s="2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53"/>
      <c r="AH129" s="53"/>
      <c r="AI129" s="53"/>
      <c r="AJ129" s="53"/>
    </row>
    <row r="130" spans="1:36" ht="15.75" customHeight="1" x14ac:dyDescent="0.15">
      <c r="A130" s="25"/>
      <c r="E130" s="2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53"/>
      <c r="AH130" s="53"/>
      <c r="AI130" s="53"/>
      <c r="AJ130" s="53"/>
    </row>
    <row r="131" spans="1:36" ht="15.75" customHeight="1" x14ac:dyDescent="0.15">
      <c r="A131" s="25"/>
      <c r="E131" s="2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3"/>
      <c r="AH131" s="53"/>
      <c r="AI131" s="53"/>
      <c r="AJ131" s="53"/>
    </row>
    <row r="132" spans="1:36" ht="15.75" customHeight="1" x14ac:dyDescent="0.15">
      <c r="A132" s="25"/>
      <c r="E132" s="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53"/>
      <c r="AH132" s="53"/>
      <c r="AI132" s="53"/>
      <c r="AJ132" s="53"/>
    </row>
    <row r="133" spans="1:36" ht="15.75" customHeight="1" x14ac:dyDescent="0.15">
      <c r="A133" s="25"/>
      <c r="E133" s="2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53"/>
      <c r="AH133" s="53"/>
      <c r="AI133" s="53"/>
      <c r="AJ133" s="53"/>
    </row>
    <row r="134" spans="1:36" ht="15.75" customHeight="1" x14ac:dyDescent="0.15">
      <c r="A134" s="25"/>
      <c r="E134" s="2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3"/>
      <c r="AH134" s="53"/>
      <c r="AI134" s="53"/>
      <c r="AJ134" s="53"/>
    </row>
    <row r="135" spans="1:36" ht="15.75" customHeight="1" x14ac:dyDescent="0.15">
      <c r="A135" s="25"/>
      <c r="E135" s="2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3"/>
      <c r="AH135" s="53"/>
      <c r="AI135" s="53"/>
      <c r="AJ135" s="53"/>
    </row>
    <row r="136" spans="1:36" ht="15.75" customHeight="1" x14ac:dyDescent="0.15">
      <c r="A136" s="25"/>
      <c r="E136" s="2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53"/>
      <c r="AH136" s="53"/>
      <c r="AI136" s="53"/>
      <c r="AJ136" s="53"/>
    </row>
    <row r="137" spans="1:36" ht="15.75" customHeight="1" x14ac:dyDescent="0.15">
      <c r="A137" s="25"/>
      <c r="E137" s="2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53"/>
      <c r="AH137" s="53"/>
      <c r="AI137" s="53"/>
      <c r="AJ137" s="53"/>
    </row>
    <row r="138" spans="1:36" ht="15.75" customHeight="1" x14ac:dyDescent="0.15">
      <c r="A138" s="25"/>
      <c r="E138" s="2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53"/>
      <c r="AH138" s="53"/>
      <c r="AI138" s="53"/>
      <c r="AJ138" s="53"/>
    </row>
    <row r="139" spans="1:36" ht="15.75" customHeight="1" x14ac:dyDescent="0.15">
      <c r="A139" s="25"/>
      <c r="E139" s="2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53"/>
      <c r="AH139" s="53"/>
      <c r="AI139" s="53"/>
      <c r="AJ139" s="53"/>
    </row>
    <row r="140" spans="1:36" ht="15.75" customHeight="1" x14ac:dyDescent="0.15">
      <c r="A140" s="25"/>
      <c r="E140" s="2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53"/>
      <c r="AH140" s="53"/>
      <c r="AI140" s="53"/>
      <c r="AJ140" s="53"/>
    </row>
    <row r="141" spans="1:36" ht="15.75" customHeight="1" x14ac:dyDescent="0.15">
      <c r="A141" s="25"/>
      <c r="E141" s="2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53"/>
      <c r="AH141" s="53"/>
      <c r="AI141" s="53"/>
      <c r="AJ141" s="53"/>
    </row>
    <row r="142" spans="1:36" ht="15.75" customHeight="1" x14ac:dyDescent="0.15">
      <c r="A142" s="25"/>
      <c r="E142" s="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53"/>
      <c r="AH142" s="53"/>
      <c r="AI142" s="53"/>
      <c r="AJ142" s="53"/>
    </row>
    <row r="143" spans="1:36" ht="15.75" customHeight="1" x14ac:dyDescent="0.15">
      <c r="A143" s="25"/>
      <c r="E143" s="2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53"/>
      <c r="AH143" s="53"/>
      <c r="AI143" s="53"/>
      <c r="AJ143" s="53"/>
    </row>
    <row r="144" spans="1:36" ht="15.75" customHeight="1" x14ac:dyDescent="0.15">
      <c r="A144" s="25"/>
      <c r="E144" s="2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53"/>
      <c r="AH144" s="53"/>
      <c r="AI144" s="53"/>
      <c r="AJ144" s="53"/>
    </row>
    <row r="145" spans="1:36" ht="15.75" customHeight="1" x14ac:dyDescent="0.15">
      <c r="A145" s="25"/>
      <c r="E145" s="2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3"/>
      <c r="AH145" s="53"/>
      <c r="AI145" s="53"/>
      <c r="AJ145" s="53"/>
    </row>
    <row r="146" spans="1:36" ht="15.75" customHeight="1" x14ac:dyDescent="0.15">
      <c r="A146" s="25"/>
      <c r="E146" s="2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53"/>
      <c r="AH146" s="53"/>
      <c r="AI146" s="53"/>
      <c r="AJ146" s="53"/>
    </row>
    <row r="147" spans="1:36" ht="15.75" customHeight="1" x14ac:dyDescent="0.15">
      <c r="A147" s="25"/>
      <c r="E147" s="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53"/>
      <c r="AH147" s="53"/>
      <c r="AI147" s="53"/>
      <c r="AJ147" s="53"/>
    </row>
    <row r="148" spans="1:36" ht="15.75" customHeight="1" x14ac:dyDescent="0.15">
      <c r="A148" s="25"/>
      <c r="E148" s="2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53"/>
      <c r="AH148" s="53"/>
      <c r="AI148" s="53"/>
      <c r="AJ148" s="53"/>
    </row>
    <row r="149" spans="1:36" ht="15.75" customHeight="1" x14ac:dyDescent="0.15">
      <c r="A149" s="25"/>
      <c r="E149" s="2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53"/>
      <c r="AH149" s="53"/>
      <c r="AI149" s="53"/>
      <c r="AJ149" s="53"/>
    </row>
    <row r="150" spans="1:36" ht="15.75" customHeight="1" x14ac:dyDescent="0.15">
      <c r="A150" s="25"/>
      <c r="E150" s="2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53"/>
      <c r="AH150" s="53"/>
      <c r="AI150" s="53"/>
      <c r="AJ150" s="53"/>
    </row>
    <row r="151" spans="1:36" ht="15.75" customHeight="1" x14ac:dyDescent="0.15">
      <c r="A151" s="25"/>
      <c r="E151" s="2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53"/>
      <c r="AH151" s="53"/>
      <c r="AI151" s="53"/>
      <c r="AJ151" s="53"/>
    </row>
    <row r="152" spans="1:36" ht="15.75" customHeight="1" x14ac:dyDescent="0.15">
      <c r="A152" s="25"/>
      <c r="E152" s="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53"/>
      <c r="AH152" s="53"/>
      <c r="AI152" s="53"/>
      <c r="AJ152" s="53"/>
    </row>
    <row r="153" spans="1:36" ht="15.75" customHeight="1" x14ac:dyDescent="0.15">
      <c r="A153" s="25"/>
      <c r="E153" s="2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53"/>
      <c r="AH153" s="53"/>
      <c r="AI153" s="53"/>
      <c r="AJ153" s="53"/>
    </row>
    <row r="154" spans="1:36" ht="15.75" customHeight="1" x14ac:dyDescent="0.15">
      <c r="A154" s="25"/>
      <c r="E154" s="2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53"/>
      <c r="AH154" s="53"/>
      <c r="AI154" s="53"/>
      <c r="AJ154" s="53"/>
    </row>
    <row r="155" spans="1:36" ht="15.75" customHeight="1" x14ac:dyDescent="0.15">
      <c r="A155" s="25"/>
      <c r="E155" s="2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53"/>
      <c r="AH155" s="53"/>
      <c r="AI155" s="53"/>
      <c r="AJ155" s="53"/>
    </row>
    <row r="156" spans="1:36" ht="15.75" customHeight="1" x14ac:dyDescent="0.15">
      <c r="A156" s="25"/>
      <c r="E156" s="2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53"/>
      <c r="AH156" s="53"/>
      <c r="AI156" s="53"/>
      <c r="AJ156" s="53"/>
    </row>
    <row r="157" spans="1:36" ht="15.75" customHeight="1" x14ac:dyDescent="0.15">
      <c r="A157" s="25"/>
      <c r="E157" s="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53"/>
      <c r="AH157" s="53"/>
      <c r="AI157" s="53"/>
      <c r="AJ157" s="53"/>
    </row>
    <row r="158" spans="1:36" ht="15.75" customHeight="1" x14ac:dyDescent="0.15">
      <c r="A158" s="25"/>
      <c r="E158" s="2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53"/>
      <c r="AH158" s="53"/>
      <c r="AI158" s="53"/>
      <c r="AJ158" s="53"/>
    </row>
    <row r="159" spans="1:36" ht="15.75" customHeight="1" x14ac:dyDescent="0.15">
      <c r="A159" s="25"/>
      <c r="E159" s="2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3"/>
      <c r="AH159" s="53"/>
      <c r="AI159" s="53"/>
      <c r="AJ159" s="53"/>
    </row>
    <row r="160" spans="1:36" ht="15.75" customHeight="1" x14ac:dyDescent="0.15">
      <c r="A160" s="25"/>
      <c r="E160" s="2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53"/>
      <c r="AH160" s="53"/>
      <c r="AI160" s="53"/>
      <c r="AJ160" s="53"/>
    </row>
    <row r="161" spans="1:36" ht="15.75" customHeight="1" x14ac:dyDescent="0.15">
      <c r="A161" s="25"/>
      <c r="E161" s="2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53"/>
      <c r="AH161" s="53"/>
      <c r="AI161" s="53"/>
      <c r="AJ161" s="53"/>
    </row>
    <row r="162" spans="1:36" ht="15.75" customHeight="1" x14ac:dyDescent="0.15">
      <c r="A162" s="25"/>
      <c r="E162" s="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53"/>
      <c r="AH162" s="53"/>
      <c r="AI162" s="53"/>
      <c r="AJ162" s="53"/>
    </row>
    <row r="163" spans="1:36" ht="15.75" customHeight="1" x14ac:dyDescent="0.15">
      <c r="A163" s="25"/>
      <c r="E163" s="2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53"/>
      <c r="AH163" s="53"/>
      <c r="AI163" s="53"/>
      <c r="AJ163" s="53"/>
    </row>
    <row r="164" spans="1:36" ht="15.75" customHeight="1" x14ac:dyDescent="0.15">
      <c r="A164" s="25"/>
      <c r="E164" s="2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53"/>
      <c r="AH164" s="53"/>
      <c r="AI164" s="53"/>
      <c r="AJ164" s="53"/>
    </row>
    <row r="165" spans="1:36" ht="15.75" customHeight="1" x14ac:dyDescent="0.15">
      <c r="A165" s="25"/>
      <c r="E165" s="2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53"/>
      <c r="AH165" s="53"/>
      <c r="AI165" s="53"/>
      <c r="AJ165" s="53"/>
    </row>
    <row r="166" spans="1:36" ht="15.75" customHeight="1" x14ac:dyDescent="0.15">
      <c r="A166" s="25"/>
      <c r="E166" s="2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53"/>
      <c r="AH166" s="53"/>
      <c r="AI166" s="53"/>
      <c r="AJ166" s="53"/>
    </row>
    <row r="167" spans="1:36" ht="15.75" customHeight="1" x14ac:dyDescent="0.15">
      <c r="A167" s="25"/>
      <c r="E167" s="2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53"/>
      <c r="AH167" s="53"/>
      <c r="AI167" s="53"/>
      <c r="AJ167" s="53"/>
    </row>
    <row r="168" spans="1:36" ht="15.75" customHeight="1" x14ac:dyDescent="0.15">
      <c r="A168" s="25"/>
      <c r="E168" s="2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53"/>
      <c r="AH168" s="53"/>
      <c r="AI168" s="53"/>
      <c r="AJ168" s="53"/>
    </row>
    <row r="169" spans="1:36" ht="15.75" customHeight="1" x14ac:dyDescent="0.15">
      <c r="A169" s="25"/>
      <c r="E169" s="2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53"/>
      <c r="AH169" s="53"/>
      <c r="AI169" s="53"/>
      <c r="AJ169" s="53"/>
    </row>
    <row r="170" spans="1:36" ht="15.75" customHeight="1" x14ac:dyDescent="0.15">
      <c r="A170" s="25"/>
      <c r="E170" s="2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53"/>
      <c r="AH170" s="53"/>
      <c r="AI170" s="53"/>
      <c r="AJ170" s="53"/>
    </row>
    <row r="171" spans="1:36" ht="15.75" customHeight="1" x14ac:dyDescent="0.15">
      <c r="A171" s="25"/>
      <c r="E171" s="2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53"/>
      <c r="AH171" s="53"/>
      <c r="AI171" s="53"/>
      <c r="AJ171" s="53"/>
    </row>
    <row r="172" spans="1:36" ht="15.75" customHeight="1" x14ac:dyDescent="0.15">
      <c r="A172" s="25"/>
      <c r="E172" s="2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53"/>
      <c r="AH172" s="53"/>
      <c r="AI172" s="53"/>
      <c r="AJ172" s="53"/>
    </row>
    <row r="173" spans="1:36" ht="15.75" customHeight="1" x14ac:dyDescent="0.15">
      <c r="A173" s="25"/>
      <c r="E173" s="2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53"/>
      <c r="AH173" s="53"/>
      <c r="AI173" s="53"/>
      <c r="AJ173" s="53"/>
    </row>
    <row r="174" spans="1:36" ht="15.75" customHeight="1" x14ac:dyDescent="0.15">
      <c r="A174" s="25"/>
      <c r="E174" s="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53"/>
      <c r="AH174" s="53"/>
      <c r="AI174" s="53"/>
      <c r="AJ174" s="53"/>
    </row>
    <row r="175" spans="1:36" ht="15.75" customHeight="1" x14ac:dyDescent="0.15">
      <c r="A175" s="25"/>
      <c r="E175" s="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53"/>
      <c r="AH175" s="53"/>
      <c r="AI175" s="53"/>
      <c r="AJ175" s="53"/>
    </row>
    <row r="176" spans="1:36" ht="15.75" customHeight="1" x14ac:dyDescent="0.15">
      <c r="A176" s="25"/>
      <c r="E176" s="2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53"/>
      <c r="AH176" s="53"/>
      <c r="AI176" s="53"/>
      <c r="AJ176" s="53"/>
    </row>
    <row r="177" spans="1:36" ht="15.75" customHeight="1" x14ac:dyDescent="0.15">
      <c r="A177" s="25"/>
      <c r="E177" s="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53"/>
      <c r="AH177" s="53"/>
      <c r="AI177" s="53"/>
      <c r="AJ177" s="53"/>
    </row>
    <row r="178" spans="1:36" ht="15.75" customHeight="1" x14ac:dyDescent="0.15">
      <c r="A178" s="25"/>
      <c r="E178" s="2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53"/>
      <c r="AH178" s="53"/>
      <c r="AI178" s="53"/>
      <c r="AJ178" s="53"/>
    </row>
    <row r="179" spans="1:36" ht="15.75" customHeight="1" x14ac:dyDescent="0.15">
      <c r="A179" s="25"/>
      <c r="E179" s="2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53"/>
      <c r="AH179" s="53"/>
      <c r="AI179" s="53"/>
      <c r="AJ179" s="53"/>
    </row>
    <row r="180" spans="1:36" ht="15.75" customHeight="1" x14ac:dyDescent="0.15">
      <c r="A180" s="25"/>
      <c r="E180" s="2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53"/>
      <c r="AH180" s="53"/>
      <c r="AI180" s="53"/>
      <c r="AJ180" s="53"/>
    </row>
    <row r="181" spans="1:36" ht="15.75" customHeight="1" x14ac:dyDescent="0.15">
      <c r="A181" s="25"/>
      <c r="E181" s="2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53"/>
      <c r="AH181" s="53"/>
      <c r="AI181" s="53"/>
      <c r="AJ181" s="53"/>
    </row>
    <row r="182" spans="1:36" ht="15.75" customHeight="1" x14ac:dyDescent="0.15">
      <c r="A182" s="25"/>
      <c r="E182" s="2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53"/>
      <c r="AH182" s="53"/>
      <c r="AI182" s="53"/>
      <c r="AJ182" s="53"/>
    </row>
    <row r="183" spans="1:36" ht="15.75" customHeight="1" x14ac:dyDescent="0.15">
      <c r="A183" s="25"/>
      <c r="E183" s="2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53"/>
      <c r="AH183" s="53"/>
      <c r="AI183" s="53"/>
      <c r="AJ183" s="53"/>
    </row>
    <row r="184" spans="1:36" ht="15.75" customHeight="1" x14ac:dyDescent="0.15">
      <c r="A184" s="25"/>
      <c r="E184" s="2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53"/>
      <c r="AH184" s="53"/>
      <c r="AI184" s="53"/>
      <c r="AJ184" s="53"/>
    </row>
    <row r="185" spans="1:36" ht="15.75" customHeight="1" x14ac:dyDescent="0.15">
      <c r="A185" s="25"/>
      <c r="E185" s="2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53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53"/>
      <c r="AH185" s="53"/>
      <c r="AI185" s="53"/>
      <c r="AJ185" s="53"/>
    </row>
    <row r="186" spans="1:36" ht="15.75" customHeight="1" x14ac:dyDescent="0.15">
      <c r="A186" s="25"/>
      <c r="E186" s="2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53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53"/>
      <c r="AH186" s="53"/>
      <c r="AI186" s="53"/>
      <c r="AJ186" s="53"/>
    </row>
    <row r="187" spans="1:36" ht="15.75" customHeight="1" x14ac:dyDescent="0.15">
      <c r="A187" s="25"/>
      <c r="E187" s="2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53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53"/>
      <c r="AH187" s="53"/>
      <c r="AI187" s="53"/>
      <c r="AJ187" s="53"/>
    </row>
    <row r="188" spans="1:36" ht="15.75" customHeight="1" x14ac:dyDescent="0.15">
      <c r="A188" s="25"/>
      <c r="E188" s="2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53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53"/>
      <c r="AH188" s="53"/>
      <c r="AI188" s="53"/>
      <c r="AJ188" s="53"/>
    </row>
    <row r="189" spans="1:36" ht="15.75" customHeight="1" x14ac:dyDescent="0.15">
      <c r="A189" s="25"/>
      <c r="E189" s="2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53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53"/>
      <c r="AH189" s="53"/>
      <c r="AI189" s="53"/>
      <c r="AJ189" s="53"/>
    </row>
    <row r="190" spans="1:36" ht="15.75" customHeight="1" x14ac:dyDescent="0.15">
      <c r="A190" s="25"/>
      <c r="E190" s="2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53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53"/>
      <c r="AH190" s="53"/>
      <c r="AI190" s="53"/>
      <c r="AJ190" s="53"/>
    </row>
    <row r="191" spans="1:36" ht="15.75" customHeight="1" x14ac:dyDescent="0.15">
      <c r="A191" s="25"/>
      <c r="E191" s="2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53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53"/>
      <c r="AH191" s="53"/>
      <c r="AI191" s="53"/>
      <c r="AJ191" s="53"/>
    </row>
    <row r="192" spans="1:36" ht="15.75" customHeight="1" x14ac:dyDescent="0.15">
      <c r="A192" s="25"/>
      <c r="E192" s="2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53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53"/>
      <c r="AH192" s="53"/>
      <c r="AI192" s="53"/>
      <c r="AJ192" s="53"/>
    </row>
    <row r="193" spans="1:36" ht="15.75" customHeight="1" x14ac:dyDescent="0.15">
      <c r="A193" s="25"/>
      <c r="E193" s="2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53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53"/>
      <c r="AH193" s="53"/>
      <c r="AI193" s="53"/>
      <c r="AJ193" s="53"/>
    </row>
    <row r="194" spans="1:36" ht="15.75" customHeight="1" x14ac:dyDescent="0.15">
      <c r="A194" s="25"/>
      <c r="E194" s="2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53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53"/>
      <c r="AH194" s="53"/>
      <c r="AI194" s="53"/>
      <c r="AJ194" s="53"/>
    </row>
    <row r="195" spans="1:36" ht="15.75" customHeight="1" x14ac:dyDescent="0.15">
      <c r="A195" s="25"/>
      <c r="E195" s="2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53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53"/>
      <c r="AH195" s="53"/>
      <c r="AI195" s="53"/>
      <c r="AJ195" s="53"/>
    </row>
    <row r="196" spans="1:36" ht="15.75" customHeight="1" x14ac:dyDescent="0.15">
      <c r="A196" s="25"/>
      <c r="E196" s="2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53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53"/>
      <c r="AH196" s="53"/>
      <c r="AI196" s="53"/>
      <c r="AJ196" s="53"/>
    </row>
    <row r="197" spans="1:36" ht="15.75" customHeight="1" x14ac:dyDescent="0.15">
      <c r="A197" s="25"/>
      <c r="E197" s="2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53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53"/>
      <c r="AH197" s="53"/>
      <c r="AI197" s="53"/>
      <c r="AJ197" s="53"/>
    </row>
    <row r="198" spans="1:36" ht="15.75" customHeight="1" x14ac:dyDescent="0.15">
      <c r="A198" s="25"/>
      <c r="E198" s="2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53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53"/>
      <c r="AH198" s="53"/>
      <c r="AI198" s="53"/>
      <c r="AJ198" s="53"/>
    </row>
    <row r="199" spans="1:36" ht="15.75" customHeight="1" x14ac:dyDescent="0.15">
      <c r="A199" s="25"/>
      <c r="E199" s="2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53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53"/>
      <c r="AH199" s="53"/>
      <c r="AI199" s="53"/>
      <c r="AJ199" s="53"/>
    </row>
    <row r="200" spans="1:36" ht="15.75" customHeight="1" x14ac:dyDescent="0.15">
      <c r="A200" s="25"/>
      <c r="E200" s="2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53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53"/>
      <c r="AH200" s="53"/>
      <c r="AI200" s="53"/>
      <c r="AJ200" s="53"/>
    </row>
    <row r="201" spans="1:36" ht="15.75" customHeight="1" x14ac:dyDescent="0.15">
      <c r="A201" s="25"/>
      <c r="E201" s="2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53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53"/>
      <c r="AH201" s="53"/>
      <c r="AI201" s="53"/>
      <c r="AJ201" s="53"/>
    </row>
    <row r="202" spans="1:36" ht="15.75" customHeight="1" x14ac:dyDescent="0.15">
      <c r="A202" s="25"/>
      <c r="E202" s="2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53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53"/>
      <c r="AH202" s="53"/>
      <c r="AI202" s="53"/>
      <c r="AJ202" s="53"/>
    </row>
    <row r="203" spans="1:36" ht="15.75" customHeight="1" x14ac:dyDescent="0.15">
      <c r="A203" s="25"/>
      <c r="E203" s="2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53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53"/>
      <c r="AH203" s="53"/>
      <c r="AI203" s="53"/>
      <c r="AJ203" s="53"/>
    </row>
    <row r="204" spans="1:36" ht="15.75" customHeight="1" x14ac:dyDescent="0.15">
      <c r="A204" s="25"/>
      <c r="E204" s="2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53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53"/>
      <c r="AH204" s="53"/>
      <c r="AI204" s="53"/>
      <c r="AJ204" s="53"/>
    </row>
    <row r="205" spans="1:36" ht="15.75" customHeight="1" x14ac:dyDescent="0.15">
      <c r="A205" s="25"/>
      <c r="E205" s="2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53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53"/>
      <c r="AH205" s="53"/>
      <c r="AI205" s="53"/>
      <c r="AJ205" s="53"/>
    </row>
    <row r="206" spans="1:36" ht="15.75" customHeight="1" x14ac:dyDescent="0.15">
      <c r="A206" s="25"/>
      <c r="E206" s="2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53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53"/>
      <c r="AH206" s="53"/>
      <c r="AI206" s="53"/>
      <c r="AJ206" s="53"/>
    </row>
    <row r="207" spans="1:36" ht="15.75" customHeight="1" x14ac:dyDescent="0.15">
      <c r="A207" s="25"/>
      <c r="E207" s="2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53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53"/>
      <c r="AH207" s="53"/>
      <c r="AI207" s="53"/>
      <c r="AJ207" s="53"/>
    </row>
    <row r="208" spans="1:36" ht="15.75" customHeight="1" x14ac:dyDescent="0.15">
      <c r="A208" s="25"/>
      <c r="E208" s="2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53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53"/>
      <c r="AH208" s="53"/>
      <c r="AI208" s="53"/>
      <c r="AJ208" s="53"/>
    </row>
    <row r="209" spans="1:36" ht="15.75" customHeight="1" x14ac:dyDescent="0.15">
      <c r="A209" s="25"/>
      <c r="E209" s="2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53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53"/>
      <c r="AH209" s="53"/>
      <c r="AI209" s="53"/>
      <c r="AJ209" s="53"/>
    </row>
    <row r="210" spans="1:36" ht="15.75" customHeight="1" x14ac:dyDescent="0.15">
      <c r="A210" s="25"/>
      <c r="E210" s="2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53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53"/>
      <c r="AH210" s="53"/>
      <c r="AI210" s="53"/>
      <c r="AJ210" s="53"/>
    </row>
    <row r="211" spans="1:36" ht="15.75" customHeight="1" x14ac:dyDescent="0.15">
      <c r="A211" s="25"/>
      <c r="E211" s="2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53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53"/>
      <c r="AH211" s="53"/>
      <c r="AI211" s="53"/>
      <c r="AJ211" s="53"/>
    </row>
    <row r="212" spans="1:36" ht="15.75" customHeight="1" x14ac:dyDescent="0.15">
      <c r="A212" s="25"/>
      <c r="E212" s="2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53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53"/>
      <c r="AH212" s="53"/>
      <c r="AI212" s="53"/>
      <c r="AJ212" s="53"/>
    </row>
    <row r="213" spans="1:36" ht="15.75" customHeight="1" x14ac:dyDescent="0.15">
      <c r="A213" s="25"/>
      <c r="E213" s="2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53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53"/>
      <c r="AH213" s="53"/>
      <c r="AI213" s="53"/>
      <c r="AJ213" s="53"/>
    </row>
    <row r="214" spans="1:36" ht="15.75" customHeight="1" x14ac:dyDescent="0.15">
      <c r="A214" s="25"/>
      <c r="E214" s="2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53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53"/>
      <c r="AH214" s="53"/>
      <c r="AI214" s="53"/>
      <c r="AJ214" s="53"/>
    </row>
    <row r="215" spans="1:36" ht="15.75" customHeight="1" x14ac:dyDescent="0.15">
      <c r="A215" s="25"/>
      <c r="E215" s="2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53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53"/>
      <c r="AH215" s="53"/>
      <c r="AI215" s="53"/>
      <c r="AJ215" s="53"/>
    </row>
    <row r="216" spans="1:36" ht="15.75" customHeight="1" x14ac:dyDescent="0.15">
      <c r="A216" s="25"/>
      <c r="E216" s="2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53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53"/>
      <c r="AH216" s="53"/>
      <c r="AI216" s="53"/>
      <c r="AJ216" s="53"/>
    </row>
    <row r="217" spans="1:36" ht="15.75" customHeight="1" x14ac:dyDescent="0.15">
      <c r="A217" s="25"/>
      <c r="E217" s="2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53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53"/>
      <c r="AH217" s="53"/>
      <c r="AI217" s="53"/>
      <c r="AJ217" s="53"/>
    </row>
    <row r="218" spans="1:36" ht="15.75" customHeight="1" x14ac:dyDescent="0.15">
      <c r="A218" s="25"/>
      <c r="E218" s="2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53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53"/>
      <c r="AH218" s="53"/>
      <c r="AI218" s="53"/>
      <c r="AJ218" s="53"/>
    </row>
    <row r="219" spans="1:36" ht="15.75" customHeight="1" x14ac:dyDescent="0.15">
      <c r="A219" s="25"/>
      <c r="E219" s="2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53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53"/>
      <c r="AH219" s="53"/>
      <c r="AI219" s="53"/>
      <c r="AJ219" s="53"/>
    </row>
    <row r="220" spans="1:36" ht="15.75" customHeight="1" x14ac:dyDescent="0.15">
      <c r="A220" s="25"/>
      <c r="E220" s="2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53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53"/>
      <c r="AH220" s="53"/>
      <c r="AI220" s="53"/>
      <c r="AJ220" s="53"/>
    </row>
    <row r="221" spans="1:36" ht="15.75" customHeight="1" x14ac:dyDescent="0.15">
      <c r="A221" s="25"/>
      <c r="E221" s="2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53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53"/>
      <c r="AH221" s="53"/>
      <c r="AI221" s="53"/>
      <c r="AJ221" s="53"/>
    </row>
    <row r="222" spans="1:36" ht="15.75" customHeight="1" x14ac:dyDescent="0.15">
      <c r="A222" s="25"/>
      <c r="E222" s="2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53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53"/>
      <c r="AH222" s="53"/>
      <c r="AI222" s="53"/>
      <c r="AJ222" s="53"/>
    </row>
    <row r="223" spans="1:36" ht="15.75" customHeight="1" x14ac:dyDescent="0.15">
      <c r="A223" s="25"/>
      <c r="E223" s="2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53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53"/>
      <c r="AH223" s="53"/>
      <c r="AI223" s="53"/>
      <c r="AJ223" s="53"/>
    </row>
    <row r="224" spans="1:36" ht="15.75" customHeight="1" x14ac:dyDescent="0.15">
      <c r="A224" s="25"/>
      <c r="E224" s="2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53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53"/>
      <c r="AH224" s="53"/>
      <c r="AI224" s="53"/>
      <c r="AJ224" s="53"/>
    </row>
    <row r="225" spans="1:36" ht="15.75" customHeight="1" x14ac:dyDescent="0.15">
      <c r="A225" s="25"/>
      <c r="E225" s="2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53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53"/>
      <c r="AH225" s="53"/>
      <c r="AI225" s="53"/>
      <c r="AJ225" s="53"/>
    </row>
    <row r="226" spans="1:36" ht="15.75" customHeight="1" x14ac:dyDescent="0.15">
      <c r="A226" s="25"/>
      <c r="E226" s="2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53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53"/>
      <c r="AH226" s="53"/>
      <c r="AI226" s="53"/>
      <c r="AJ226" s="53"/>
    </row>
    <row r="227" spans="1:36" ht="15.75" customHeight="1" x14ac:dyDescent="0.15">
      <c r="A227" s="25"/>
      <c r="E227" s="2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53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53"/>
      <c r="AH227" s="53"/>
      <c r="AI227" s="53"/>
      <c r="AJ227" s="53"/>
    </row>
    <row r="228" spans="1:36" ht="15.75" customHeight="1" x14ac:dyDescent="0.15">
      <c r="A228" s="25"/>
      <c r="E228" s="2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53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53"/>
      <c r="AH228" s="53"/>
      <c r="AI228" s="53"/>
      <c r="AJ228" s="53"/>
    </row>
    <row r="229" spans="1:36" ht="15.75" customHeight="1" x14ac:dyDescent="0.15">
      <c r="A229" s="25"/>
      <c r="E229" s="2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53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53"/>
      <c r="AH229" s="53"/>
      <c r="AI229" s="53"/>
      <c r="AJ229" s="53"/>
    </row>
    <row r="230" spans="1:36" ht="15.75" customHeight="1" x14ac:dyDescent="0.15">
      <c r="A230" s="25"/>
      <c r="E230" s="2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53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53"/>
      <c r="AH230" s="53"/>
      <c r="AI230" s="53"/>
      <c r="AJ230" s="53"/>
    </row>
    <row r="231" spans="1:36" ht="15.75" customHeight="1" x14ac:dyDescent="0.15">
      <c r="A231" s="25"/>
      <c r="E231" s="2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53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53"/>
      <c r="AH231" s="53"/>
      <c r="AI231" s="53"/>
      <c r="AJ231" s="53"/>
    </row>
    <row r="232" spans="1:36" ht="15.75" customHeight="1" x14ac:dyDescent="0.15">
      <c r="A232" s="53"/>
      <c r="E232" s="2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53"/>
      <c r="AH232" s="53"/>
      <c r="AI232" s="53"/>
      <c r="AJ232" s="53"/>
    </row>
    <row r="233" spans="1:36" ht="15.75" customHeight="1" x14ac:dyDescent="0.15">
      <c r="A233" s="53"/>
      <c r="E233" s="2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53"/>
      <c r="AH233" s="53"/>
      <c r="AI233" s="53"/>
      <c r="AJ233" s="53"/>
    </row>
    <row r="234" spans="1:36" ht="15.75" customHeight="1" x14ac:dyDescent="0.15">
      <c r="A234" s="53"/>
      <c r="E234" s="2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53"/>
      <c r="AH234" s="53"/>
      <c r="AI234" s="53"/>
      <c r="AJ234" s="53"/>
    </row>
    <row r="235" spans="1:36" ht="15.75" customHeight="1" x14ac:dyDescent="0.15">
      <c r="A235" s="53"/>
      <c r="E235" s="2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53"/>
      <c r="AH235" s="53"/>
      <c r="AI235" s="53"/>
      <c r="AJ235" s="53"/>
    </row>
    <row r="236" spans="1:36" ht="15.75" customHeight="1" x14ac:dyDescent="0.15"/>
    <row r="237" spans="1:36" ht="15.75" customHeight="1" x14ac:dyDescent="0.15"/>
    <row r="238" spans="1:36" ht="15.75" customHeight="1" x14ac:dyDescent="0.15"/>
    <row r="239" spans="1:36" ht="15.75" customHeight="1" x14ac:dyDescent="0.15"/>
    <row r="240" spans="1:3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</sheetData>
  <mergeCells count="333">
    <mergeCell ref="AD12:AD19"/>
    <mergeCell ref="AE12:AE19"/>
    <mergeCell ref="AF12:AF19"/>
    <mergeCell ref="A12:A19"/>
    <mergeCell ref="B12:B19"/>
    <mergeCell ref="C12:C19"/>
    <mergeCell ref="D12:D19"/>
    <mergeCell ref="E12:E19"/>
    <mergeCell ref="F12:F19"/>
    <mergeCell ref="G12:G19"/>
    <mergeCell ref="U12:U19"/>
    <mergeCell ref="V12:V19"/>
    <mergeCell ref="W12:W19"/>
    <mergeCell ref="X12:X19"/>
    <mergeCell ref="Y12:Y19"/>
    <mergeCell ref="Z12:Z19"/>
    <mergeCell ref="AA12:AA19"/>
    <mergeCell ref="AB12:AB19"/>
    <mergeCell ref="AC12:AC19"/>
    <mergeCell ref="L12:L19"/>
    <mergeCell ref="M12:M19"/>
    <mergeCell ref="N12:N19"/>
    <mergeCell ref="O12:O19"/>
    <mergeCell ref="P12:P19"/>
    <mergeCell ref="Q12:Q19"/>
    <mergeCell ref="R12:R19"/>
    <mergeCell ref="S12:S19"/>
    <mergeCell ref="T12:T19"/>
    <mergeCell ref="A9:A11"/>
    <mergeCell ref="B9:B11"/>
    <mergeCell ref="C9:C11"/>
    <mergeCell ref="D9:D11"/>
    <mergeCell ref="E9:E11"/>
    <mergeCell ref="H12:H19"/>
    <mergeCell ref="I12:I19"/>
    <mergeCell ref="J12:J19"/>
    <mergeCell ref="K12:K19"/>
    <mergeCell ref="AE9:AE11"/>
    <mergeCell ref="AF9:AF11"/>
    <mergeCell ref="G9:M9"/>
    <mergeCell ref="J10:M10"/>
    <mergeCell ref="F9:F11"/>
    <mergeCell ref="N9:N11"/>
    <mergeCell ref="O9:O11"/>
    <mergeCell ref="P9:P11"/>
    <mergeCell ref="Q9:Q11"/>
    <mergeCell ref="R9:R11"/>
    <mergeCell ref="I10:I11"/>
    <mergeCell ref="G10:G11"/>
    <mergeCell ref="H10:H11"/>
    <mergeCell ref="F1:Q1"/>
    <mergeCell ref="F2:Q2"/>
    <mergeCell ref="F3:Q3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AB9:AB11"/>
    <mergeCell ref="AC9:AC11"/>
    <mergeCell ref="AD9:AD11"/>
    <mergeCell ref="F4:H4"/>
    <mergeCell ref="F7:H7"/>
    <mergeCell ref="F8:N8"/>
    <mergeCell ref="R8:V8"/>
    <mergeCell ref="W8:AA8"/>
    <mergeCell ref="AB8:AF8"/>
    <mergeCell ref="F5:H5"/>
    <mergeCell ref="F6:H6"/>
    <mergeCell ref="I4:AC4"/>
    <mergeCell ref="I5:AC5"/>
    <mergeCell ref="I6:AC6"/>
    <mergeCell ref="I7:AC7"/>
    <mergeCell ref="AB38:AB39"/>
    <mergeCell ref="AC38:AC39"/>
    <mergeCell ref="AD38:AD39"/>
    <mergeCell ref="AE38:AE39"/>
    <mergeCell ref="AF38:AF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40:A41"/>
    <mergeCell ref="B40:B41"/>
    <mergeCell ref="C40:C41"/>
    <mergeCell ref="D40:D41"/>
    <mergeCell ref="E40:E41"/>
    <mergeCell ref="F40:F41"/>
    <mergeCell ref="G40:G41"/>
    <mergeCell ref="O38:O39"/>
    <mergeCell ref="P38:P39"/>
    <mergeCell ref="O40:O41"/>
    <mergeCell ref="P40:P41"/>
    <mergeCell ref="H40:H41"/>
    <mergeCell ref="I40:I41"/>
    <mergeCell ref="J40:J41"/>
    <mergeCell ref="K40:K41"/>
    <mergeCell ref="L40:L41"/>
    <mergeCell ref="M40:M41"/>
    <mergeCell ref="N40:N41"/>
    <mergeCell ref="Z40:Z41"/>
    <mergeCell ref="AA40:AA41"/>
    <mergeCell ref="AB40:AB41"/>
    <mergeCell ref="AC40:AC41"/>
    <mergeCell ref="AD40:AD41"/>
    <mergeCell ref="AE40:AE41"/>
    <mergeCell ref="AF40:AF41"/>
    <mergeCell ref="X40:X41"/>
    <mergeCell ref="Y40:Y41"/>
    <mergeCell ref="Q40:Q41"/>
    <mergeCell ref="R40:R41"/>
    <mergeCell ref="S40:S41"/>
    <mergeCell ref="T40:T41"/>
    <mergeCell ref="U40:U41"/>
    <mergeCell ref="V40:V41"/>
    <mergeCell ref="W40:W41"/>
    <mergeCell ref="A35:A37"/>
    <mergeCell ref="B35:B37"/>
    <mergeCell ref="C35:C37"/>
    <mergeCell ref="D35:D37"/>
    <mergeCell ref="E35:E37"/>
    <mergeCell ref="F35:F37"/>
    <mergeCell ref="G35:G37"/>
    <mergeCell ref="H38:H39"/>
    <mergeCell ref="I38:I39"/>
    <mergeCell ref="J38:J39"/>
    <mergeCell ref="K38:K39"/>
    <mergeCell ref="L38:L39"/>
    <mergeCell ref="M38:M39"/>
    <mergeCell ref="N38:N39"/>
    <mergeCell ref="A38:A39"/>
    <mergeCell ref="B38:B39"/>
    <mergeCell ref="C38:C39"/>
    <mergeCell ref="D38:D39"/>
    <mergeCell ref="E38:E39"/>
    <mergeCell ref="F38:F39"/>
    <mergeCell ref="G38:G39"/>
    <mergeCell ref="Q38:Q39"/>
    <mergeCell ref="R38:R39"/>
    <mergeCell ref="Z35:Z37"/>
    <mergeCell ref="AA35:AA37"/>
    <mergeCell ref="AB35:AB37"/>
    <mergeCell ref="AC35:AC37"/>
    <mergeCell ref="AD35:AD37"/>
    <mergeCell ref="AE35:AE37"/>
    <mergeCell ref="AF35:AF37"/>
    <mergeCell ref="Q35:Q37"/>
    <mergeCell ref="R35:R37"/>
    <mergeCell ref="S35:S37"/>
    <mergeCell ref="T35:T37"/>
    <mergeCell ref="U35:U37"/>
    <mergeCell ref="V35:V37"/>
    <mergeCell ref="W35:W37"/>
    <mergeCell ref="X35:X37"/>
    <mergeCell ref="Y35:Y37"/>
    <mergeCell ref="H35:H37"/>
    <mergeCell ref="I35:I37"/>
    <mergeCell ref="J35:J37"/>
    <mergeCell ref="K35:K37"/>
    <mergeCell ref="L35:L37"/>
    <mergeCell ref="M35:M37"/>
    <mergeCell ref="N35:N37"/>
    <mergeCell ref="O35:O37"/>
    <mergeCell ref="P35:P37"/>
    <mergeCell ref="AB30:AB32"/>
    <mergeCell ref="AC30:AC32"/>
    <mergeCell ref="AD30:AD32"/>
    <mergeCell ref="AE30:AE32"/>
    <mergeCell ref="AF30:AF32"/>
    <mergeCell ref="S30:S32"/>
    <mergeCell ref="T30:T32"/>
    <mergeCell ref="U30:U32"/>
    <mergeCell ref="V30:V32"/>
    <mergeCell ref="W30:W32"/>
    <mergeCell ref="X30:X32"/>
    <mergeCell ref="Y30:Y32"/>
    <mergeCell ref="Z30:Z32"/>
    <mergeCell ref="AA30:AA32"/>
    <mergeCell ref="A33:A34"/>
    <mergeCell ref="B33:B34"/>
    <mergeCell ref="C33:C34"/>
    <mergeCell ref="D33:D34"/>
    <mergeCell ref="E33:E34"/>
    <mergeCell ref="F33:F34"/>
    <mergeCell ref="G33:G34"/>
    <mergeCell ref="O30:O32"/>
    <mergeCell ref="P30:P32"/>
    <mergeCell ref="O33:O34"/>
    <mergeCell ref="P33:P34"/>
    <mergeCell ref="H33:H34"/>
    <mergeCell ref="I33:I34"/>
    <mergeCell ref="J33:J34"/>
    <mergeCell ref="K33:K34"/>
    <mergeCell ref="L33:L34"/>
    <mergeCell ref="M33:M34"/>
    <mergeCell ref="N33:N34"/>
    <mergeCell ref="Z33:Z34"/>
    <mergeCell ref="AA33:AA34"/>
    <mergeCell ref="AB33:AB34"/>
    <mergeCell ref="AC33:AC34"/>
    <mergeCell ref="AD33:AD34"/>
    <mergeCell ref="AE33:AE34"/>
    <mergeCell ref="AF33:AF34"/>
    <mergeCell ref="X33:X34"/>
    <mergeCell ref="Y33:Y34"/>
    <mergeCell ref="Q33:Q34"/>
    <mergeCell ref="R33:R34"/>
    <mergeCell ref="S33:S34"/>
    <mergeCell ref="T33:T34"/>
    <mergeCell ref="U33:U34"/>
    <mergeCell ref="V33:V34"/>
    <mergeCell ref="W33:W34"/>
    <mergeCell ref="A27:A29"/>
    <mergeCell ref="B27:B29"/>
    <mergeCell ref="C27:C29"/>
    <mergeCell ref="D27:D29"/>
    <mergeCell ref="E27:E29"/>
    <mergeCell ref="F27:F29"/>
    <mergeCell ref="G27:G29"/>
    <mergeCell ref="H30:H32"/>
    <mergeCell ref="I30:I32"/>
    <mergeCell ref="J30:J32"/>
    <mergeCell ref="K30:K32"/>
    <mergeCell ref="L30:L32"/>
    <mergeCell ref="M30:M32"/>
    <mergeCell ref="N30:N32"/>
    <mergeCell ref="A30:A32"/>
    <mergeCell ref="B30:B32"/>
    <mergeCell ref="C30:C32"/>
    <mergeCell ref="D30:D32"/>
    <mergeCell ref="E30:E32"/>
    <mergeCell ref="F30:F32"/>
    <mergeCell ref="G30:G32"/>
    <mergeCell ref="Q30:Q32"/>
    <mergeCell ref="R30:R32"/>
    <mergeCell ref="Z27:Z29"/>
    <mergeCell ref="AA27:AA29"/>
    <mergeCell ref="AB27:AB29"/>
    <mergeCell ref="AC27:AC29"/>
    <mergeCell ref="AD27:AD29"/>
    <mergeCell ref="AE27:AE29"/>
    <mergeCell ref="AF27:AF29"/>
    <mergeCell ref="Q27:Q29"/>
    <mergeCell ref="R27:R29"/>
    <mergeCell ref="S27:S29"/>
    <mergeCell ref="T27:T29"/>
    <mergeCell ref="U27:U29"/>
    <mergeCell ref="V27:V29"/>
    <mergeCell ref="W27:W29"/>
    <mergeCell ref="X27:X29"/>
    <mergeCell ref="Y27:Y29"/>
    <mergeCell ref="H27:H29"/>
    <mergeCell ref="I27:I29"/>
    <mergeCell ref="J27:J29"/>
    <mergeCell ref="K27:K29"/>
    <mergeCell ref="L27:L29"/>
    <mergeCell ref="M27:M29"/>
    <mergeCell ref="N27:N29"/>
    <mergeCell ref="O27:O29"/>
    <mergeCell ref="P27:P29"/>
    <mergeCell ref="X24:X26"/>
    <mergeCell ref="Y24:Y26"/>
    <mergeCell ref="Q24:Q26"/>
    <mergeCell ref="R24:R26"/>
    <mergeCell ref="S24:S26"/>
    <mergeCell ref="T24:T26"/>
    <mergeCell ref="U24:U26"/>
    <mergeCell ref="V24:V26"/>
    <mergeCell ref="W24:W26"/>
    <mergeCell ref="Q20:Q23"/>
    <mergeCell ref="R20:R23"/>
    <mergeCell ref="S20:S23"/>
    <mergeCell ref="T20:T23"/>
    <mergeCell ref="U20:U23"/>
    <mergeCell ref="V20:V23"/>
    <mergeCell ref="W20:W23"/>
    <mergeCell ref="X20:X23"/>
    <mergeCell ref="Y20:Y23"/>
    <mergeCell ref="M24:M26"/>
    <mergeCell ref="N24:N26"/>
    <mergeCell ref="H20:H23"/>
    <mergeCell ref="I20:I23"/>
    <mergeCell ref="J20:J23"/>
    <mergeCell ref="K20:K23"/>
    <mergeCell ref="L20:L23"/>
    <mergeCell ref="M20:M23"/>
    <mergeCell ref="N20:N23"/>
    <mergeCell ref="Z24:Z26"/>
    <mergeCell ref="AA24:AA26"/>
    <mergeCell ref="AB24:AB26"/>
    <mergeCell ref="AC24:AC26"/>
    <mergeCell ref="AD24:AD26"/>
    <mergeCell ref="AE24:AE26"/>
    <mergeCell ref="AF24:AF26"/>
    <mergeCell ref="Z20:Z23"/>
    <mergeCell ref="AA20:AA23"/>
    <mergeCell ref="AB20:AB23"/>
    <mergeCell ref="AC20:AC23"/>
    <mergeCell ref="AD20:AD23"/>
    <mergeCell ref="AE20:AE23"/>
    <mergeCell ref="AF20:AF23"/>
    <mergeCell ref="A20:A23"/>
    <mergeCell ref="B20:B23"/>
    <mergeCell ref="C20:C23"/>
    <mergeCell ref="D20:D23"/>
    <mergeCell ref="E20:E23"/>
    <mergeCell ref="F20:F23"/>
    <mergeCell ref="G20:G23"/>
    <mergeCell ref="A24:A26"/>
    <mergeCell ref="B24:B26"/>
    <mergeCell ref="C24:C26"/>
    <mergeCell ref="D24:D26"/>
    <mergeCell ref="E24:E26"/>
    <mergeCell ref="F24:F26"/>
    <mergeCell ref="G24:G26"/>
    <mergeCell ref="O20:O23"/>
    <mergeCell ref="P20:P23"/>
    <mergeCell ref="O24:O26"/>
    <mergeCell ref="P24:P26"/>
    <mergeCell ref="H24:H26"/>
    <mergeCell ref="I24:I26"/>
    <mergeCell ref="J24:J26"/>
    <mergeCell ref="K24:K26"/>
    <mergeCell ref="L24:L2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000"/>
  <sheetViews>
    <sheetView workbookViewId="0">
      <selection activeCell="AM21" sqref="AM21"/>
    </sheetView>
  </sheetViews>
  <sheetFormatPr baseColWidth="10" defaultColWidth="12.6640625" defaultRowHeight="15" customHeight="1" x14ac:dyDescent="0.15"/>
  <cols>
    <col min="1" max="1" width="11.5" bestFit="1" customWidth="1"/>
    <col min="2" max="2" width="20" customWidth="1"/>
    <col min="3" max="3" width="15.33203125" bestFit="1" customWidth="1"/>
    <col min="4" max="4" width="8.5" customWidth="1"/>
    <col min="5" max="5" width="2.83203125" customWidth="1"/>
    <col min="6" max="6" width="13.1640625" customWidth="1"/>
    <col min="7" max="7" width="6.83203125" customWidth="1"/>
    <col min="8" max="8" width="17.1640625" customWidth="1"/>
    <col min="9" max="9" width="11.33203125" customWidth="1"/>
    <col min="10" max="10" width="8.33203125" customWidth="1"/>
    <col min="11" max="11" width="8.83203125" customWidth="1"/>
    <col min="12" max="12" width="5.6640625" customWidth="1"/>
    <col min="13" max="13" width="5.1640625" customWidth="1"/>
    <col min="14" max="14" width="8.83203125" customWidth="1"/>
    <col min="15" max="15" width="8.1640625" customWidth="1"/>
    <col min="16" max="17" width="8.83203125" customWidth="1"/>
    <col min="18" max="32" width="10.6640625" customWidth="1"/>
  </cols>
  <sheetData>
    <row r="1" spans="1:36" ht="14" x14ac:dyDescent="0.15">
      <c r="A1" s="1"/>
      <c r="B1" s="2"/>
      <c r="C1" s="2"/>
      <c r="D1" s="2"/>
      <c r="E1" s="2"/>
      <c r="F1" s="171" t="s">
        <v>0</v>
      </c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/>
    </row>
    <row r="2" spans="1:36" ht="14" x14ac:dyDescent="0.15">
      <c r="A2" s="4"/>
      <c r="B2" s="2"/>
      <c r="C2" s="2"/>
      <c r="D2" s="2"/>
      <c r="E2" s="2"/>
      <c r="F2" s="174" t="s">
        <v>1</v>
      </c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"/>
    </row>
    <row r="3" spans="1:36" ht="14" x14ac:dyDescent="0.15">
      <c r="A3" s="4"/>
      <c r="B3" s="2"/>
      <c r="C3" s="2"/>
      <c r="D3" s="2"/>
      <c r="E3" s="2"/>
      <c r="F3" s="174" t="s">
        <v>2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2"/>
    </row>
    <row r="4" spans="1:36" ht="14" x14ac:dyDescent="0.15">
      <c r="A4" s="4"/>
      <c r="B4" s="2"/>
      <c r="C4" s="2"/>
      <c r="D4" s="2"/>
      <c r="E4" s="2"/>
      <c r="F4" s="177" t="s">
        <v>3</v>
      </c>
      <c r="G4" s="178"/>
      <c r="H4" s="179"/>
      <c r="I4" s="180" t="s">
        <v>4</v>
      </c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81"/>
      <c r="AD4" s="5"/>
      <c r="AE4" s="5"/>
      <c r="AF4" s="5"/>
      <c r="AG4" s="2"/>
    </row>
    <row r="5" spans="1:36" ht="14" x14ac:dyDescent="0.15">
      <c r="A5" s="4"/>
      <c r="B5" s="2"/>
      <c r="C5" s="2"/>
      <c r="D5" s="2"/>
      <c r="E5" s="2"/>
      <c r="F5" s="177" t="s">
        <v>5</v>
      </c>
      <c r="G5" s="178"/>
      <c r="H5" s="179"/>
      <c r="I5" s="182">
        <v>277540007501</v>
      </c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81"/>
      <c r="AD5" s="5"/>
      <c r="AE5" s="5"/>
      <c r="AF5" s="5"/>
      <c r="AG5" s="2"/>
    </row>
    <row r="6" spans="1:36" ht="14" x14ac:dyDescent="0.15">
      <c r="A6" s="4"/>
      <c r="B6" s="2"/>
      <c r="C6" s="2"/>
      <c r="D6" s="2"/>
      <c r="E6" s="2"/>
      <c r="F6" s="177" t="s">
        <v>6</v>
      </c>
      <c r="G6" s="178"/>
      <c r="H6" s="179"/>
      <c r="I6" s="180" t="s">
        <v>7</v>
      </c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81"/>
      <c r="AD6" s="5"/>
      <c r="AE6" s="5"/>
      <c r="AF6" s="5"/>
      <c r="AG6" s="2"/>
    </row>
    <row r="7" spans="1:36" thickBot="1" x14ac:dyDescent="0.2">
      <c r="A7" s="6"/>
      <c r="B7" s="2"/>
      <c r="C7" s="2"/>
      <c r="D7" s="2"/>
      <c r="E7" s="2"/>
      <c r="F7" s="184" t="s">
        <v>8</v>
      </c>
      <c r="G7" s="185"/>
      <c r="H7" s="186"/>
      <c r="I7" s="187" t="s">
        <v>9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8"/>
      <c r="AD7" s="5"/>
      <c r="AE7" s="5"/>
      <c r="AF7" s="5"/>
      <c r="AG7" s="2"/>
    </row>
    <row r="8" spans="1:36" thickBot="1" x14ac:dyDescent="0.2">
      <c r="A8" s="7"/>
      <c r="B8" s="2"/>
      <c r="C8" s="2"/>
      <c r="D8" s="2"/>
      <c r="E8" s="2"/>
      <c r="F8" s="8"/>
      <c r="G8" s="5"/>
      <c r="H8" s="5"/>
      <c r="I8" s="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2"/>
      <c r="AH8" s="2"/>
      <c r="AI8" s="2"/>
      <c r="AJ8" s="2"/>
    </row>
    <row r="9" spans="1:36" ht="11.25" customHeight="1" x14ac:dyDescent="0.15">
      <c r="A9" s="165" t="s">
        <v>14</v>
      </c>
      <c r="B9" s="165" t="s">
        <v>15</v>
      </c>
      <c r="C9" s="323" t="s">
        <v>16</v>
      </c>
      <c r="D9" s="323" t="s">
        <v>72</v>
      </c>
      <c r="E9" s="323" t="s">
        <v>208</v>
      </c>
      <c r="F9" s="323" t="s">
        <v>18</v>
      </c>
      <c r="G9" s="320" t="s">
        <v>168</v>
      </c>
      <c r="H9" s="314"/>
      <c r="I9" s="314"/>
      <c r="J9" s="314"/>
      <c r="K9" s="314"/>
      <c r="L9" s="314"/>
      <c r="M9" s="315"/>
      <c r="N9" s="323" t="s">
        <v>23</v>
      </c>
      <c r="O9" s="323" t="s">
        <v>24</v>
      </c>
      <c r="P9" s="323" t="s">
        <v>25</v>
      </c>
      <c r="Q9" s="323" t="s">
        <v>26</v>
      </c>
      <c r="R9" s="316" t="s">
        <v>27</v>
      </c>
      <c r="S9" s="316" t="s">
        <v>28</v>
      </c>
      <c r="T9" s="316" t="s">
        <v>29</v>
      </c>
      <c r="U9" s="316" t="s">
        <v>30</v>
      </c>
      <c r="V9" s="316" t="s">
        <v>31</v>
      </c>
      <c r="W9" s="335" t="s">
        <v>27</v>
      </c>
      <c r="X9" s="335" t="s">
        <v>28</v>
      </c>
      <c r="Y9" s="335" t="s">
        <v>29</v>
      </c>
      <c r="Z9" s="335" t="s">
        <v>30</v>
      </c>
      <c r="AA9" s="336" t="s">
        <v>31</v>
      </c>
      <c r="AB9" s="308" t="s">
        <v>75</v>
      </c>
      <c r="AC9" s="309" t="s">
        <v>76</v>
      </c>
      <c r="AD9" s="309" t="s">
        <v>29</v>
      </c>
      <c r="AE9" s="309" t="s">
        <v>30</v>
      </c>
      <c r="AF9" s="310" t="s">
        <v>31</v>
      </c>
    </row>
    <row r="10" spans="1:36" ht="11.25" customHeight="1" x14ac:dyDescent="0.15">
      <c r="A10" s="118"/>
      <c r="B10" s="118"/>
      <c r="C10" s="118"/>
      <c r="D10" s="118"/>
      <c r="E10" s="118"/>
      <c r="F10" s="118"/>
      <c r="G10" s="324" t="s">
        <v>19</v>
      </c>
      <c r="H10" s="324" t="s">
        <v>20</v>
      </c>
      <c r="I10" s="324" t="s">
        <v>21</v>
      </c>
      <c r="J10" s="321" t="s">
        <v>22</v>
      </c>
      <c r="K10" s="178"/>
      <c r="L10" s="178"/>
      <c r="M10" s="322"/>
      <c r="N10" s="118"/>
      <c r="O10" s="118"/>
      <c r="P10" s="118"/>
      <c r="Q10" s="118"/>
      <c r="R10" s="119"/>
      <c r="S10" s="119"/>
      <c r="T10" s="119"/>
      <c r="U10" s="119"/>
      <c r="V10" s="119"/>
      <c r="W10" s="119"/>
      <c r="X10" s="119"/>
      <c r="Y10" s="119"/>
      <c r="Z10" s="119"/>
      <c r="AA10" s="139"/>
      <c r="AB10" s="131"/>
      <c r="AC10" s="119"/>
      <c r="AD10" s="119"/>
      <c r="AE10" s="119"/>
      <c r="AF10" s="122"/>
    </row>
    <row r="11" spans="1:36" ht="49" thickBot="1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54" t="s">
        <v>32</v>
      </c>
      <c r="K11" s="54" t="s">
        <v>33</v>
      </c>
      <c r="L11" s="54" t="s">
        <v>34</v>
      </c>
      <c r="M11" s="54" t="s">
        <v>35</v>
      </c>
      <c r="N11" s="150"/>
      <c r="O11" s="150"/>
      <c r="P11" s="150"/>
      <c r="Q11" s="150"/>
      <c r="R11" s="106"/>
      <c r="S11" s="106"/>
      <c r="T11" s="106"/>
      <c r="U11" s="106"/>
      <c r="V11" s="106"/>
      <c r="W11" s="106"/>
      <c r="X11" s="106"/>
      <c r="Y11" s="106"/>
      <c r="Z11" s="106"/>
      <c r="AA11" s="136"/>
      <c r="AB11" s="126"/>
      <c r="AC11" s="106"/>
      <c r="AD11" s="106"/>
      <c r="AE11" s="106"/>
      <c r="AF11" s="123"/>
    </row>
    <row r="12" spans="1:36" ht="14" x14ac:dyDescent="0.15">
      <c r="A12" s="269" t="s">
        <v>91</v>
      </c>
      <c r="B12" s="269" t="s">
        <v>92</v>
      </c>
      <c r="C12" s="327" t="s">
        <v>209</v>
      </c>
      <c r="D12" s="330">
        <v>0.03</v>
      </c>
      <c r="E12" s="327">
        <v>1</v>
      </c>
      <c r="F12" s="327" t="s">
        <v>210</v>
      </c>
      <c r="G12" s="327" t="s">
        <v>211</v>
      </c>
      <c r="H12" s="327" t="s">
        <v>212</v>
      </c>
      <c r="I12" s="327" t="s">
        <v>49</v>
      </c>
      <c r="J12" s="327">
        <v>388</v>
      </c>
      <c r="K12" s="327">
        <v>453</v>
      </c>
      <c r="L12" s="330">
        <f>J12/K12</f>
        <v>0.85651214128035325</v>
      </c>
      <c r="M12" s="327">
        <v>2024</v>
      </c>
      <c r="N12" s="330">
        <v>0.8</v>
      </c>
      <c r="O12" s="330">
        <v>0.8</v>
      </c>
      <c r="P12" s="330">
        <v>0.8</v>
      </c>
      <c r="Q12" s="330">
        <v>0.8</v>
      </c>
      <c r="R12" s="337">
        <v>78</v>
      </c>
      <c r="S12" s="337">
        <v>92</v>
      </c>
      <c r="T12" s="332">
        <f>R12/S12</f>
        <v>0.84782608695652173</v>
      </c>
      <c r="U12" s="330">
        <f>IF(T12&gt;O12,100%,T12/O12)</f>
        <v>1</v>
      </c>
      <c r="V12" s="330">
        <f>(U12*D12)</f>
        <v>0.03</v>
      </c>
      <c r="W12" s="337">
        <v>77</v>
      </c>
      <c r="X12" s="337">
        <v>93</v>
      </c>
      <c r="Y12" s="332">
        <f>W12/X12</f>
        <v>0.82795698924731187</v>
      </c>
      <c r="Z12" s="330">
        <f>IF(Y12&gt;T12,100%,Y12/T12)</f>
        <v>0.97656465398400893</v>
      </c>
      <c r="AA12" s="334" t="e">
        <f>(Z12*I12)</f>
        <v>#VALUE!</v>
      </c>
      <c r="AB12" s="333">
        <f t="shared" ref="AB12:AC12" si="0">+R12+W12</f>
        <v>155</v>
      </c>
      <c r="AC12" s="331">
        <f t="shared" si="0"/>
        <v>185</v>
      </c>
      <c r="AD12" s="295">
        <f>AB12/AC12</f>
        <v>0.83783783783783783</v>
      </c>
      <c r="AE12" s="295">
        <f>IF(AD12&gt;O12,100%,AD12/O12)</f>
        <v>1</v>
      </c>
      <c r="AF12" s="299">
        <f>(AE12*D12)</f>
        <v>0.03</v>
      </c>
      <c r="AG12" s="55"/>
      <c r="AH12" s="55"/>
      <c r="AI12" s="55"/>
      <c r="AJ12" s="55"/>
    </row>
    <row r="13" spans="1:36" thickBot="1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36"/>
      <c r="AB13" s="126"/>
      <c r="AC13" s="106"/>
      <c r="AD13" s="106"/>
      <c r="AE13" s="106"/>
      <c r="AF13" s="123"/>
      <c r="AG13" s="55"/>
      <c r="AH13" s="55"/>
      <c r="AI13" s="55"/>
      <c r="AJ13" s="55"/>
    </row>
    <row r="14" spans="1:36" ht="14" x14ac:dyDescent="0.15">
      <c r="A14" s="208" t="s">
        <v>91</v>
      </c>
      <c r="B14" s="208" t="s">
        <v>92</v>
      </c>
      <c r="C14" s="296" t="s">
        <v>209</v>
      </c>
      <c r="D14" s="295">
        <v>0.03</v>
      </c>
      <c r="E14" s="296">
        <v>2</v>
      </c>
      <c r="F14" s="296" t="s">
        <v>213</v>
      </c>
      <c r="G14" s="296" t="s">
        <v>211</v>
      </c>
      <c r="H14" s="296" t="s">
        <v>214</v>
      </c>
      <c r="I14" s="296" t="s">
        <v>49</v>
      </c>
      <c r="J14" s="296">
        <v>344</v>
      </c>
      <c r="K14" s="296">
        <v>398</v>
      </c>
      <c r="L14" s="295">
        <f>J14/K14</f>
        <v>0.86432160804020097</v>
      </c>
      <c r="M14" s="296">
        <v>2024</v>
      </c>
      <c r="N14" s="295">
        <v>0.9</v>
      </c>
      <c r="O14" s="295">
        <v>0.9</v>
      </c>
      <c r="P14" s="295">
        <v>0.9</v>
      </c>
      <c r="Q14" s="295">
        <v>0.9</v>
      </c>
      <c r="R14" s="331">
        <v>89</v>
      </c>
      <c r="S14" s="331">
        <v>98</v>
      </c>
      <c r="T14" s="332">
        <f>R14/S14</f>
        <v>0.90816326530612246</v>
      </c>
      <c r="U14" s="330">
        <f>IF(T14&gt;O14,100%,T14/O14)</f>
        <v>1</v>
      </c>
      <c r="V14" s="330">
        <f>(U14*D14)</f>
        <v>0.03</v>
      </c>
      <c r="W14" s="331">
        <v>89</v>
      </c>
      <c r="X14" s="331">
        <v>99</v>
      </c>
      <c r="Y14" s="332">
        <f>W14/X14</f>
        <v>0.89898989898989901</v>
      </c>
      <c r="Z14" s="330">
        <f>IF(Y14&gt;T14,100%,Y14/T14)</f>
        <v>0.98989898989898994</v>
      </c>
      <c r="AA14" s="334" t="e">
        <f>(Z14*I14)</f>
        <v>#VALUE!</v>
      </c>
      <c r="AB14" s="333">
        <f t="shared" ref="AB14:AC14" si="1">+R14+W14</f>
        <v>178</v>
      </c>
      <c r="AC14" s="331">
        <f t="shared" si="1"/>
        <v>197</v>
      </c>
      <c r="AD14" s="295">
        <f>AB14/AC14</f>
        <v>0.90355329949238583</v>
      </c>
      <c r="AE14" s="295">
        <f>IF(AD14&gt;O14,100%,AD14/O14)</f>
        <v>1</v>
      </c>
      <c r="AF14" s="299">
        <f>(AE14*D14)</f>
        <v>0.03</v>
      </c>
      <c r="AG14" s="55"/>
      <c r="AH14" s="55"/>
      <c r="AI14" s="55"/>
      <c r="AJ14" s="55"/>
    </row>
    <row r="15" spans="1:36" thickBo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36"/>
      <c r="AB15" s="126"/>
      <c r="AC15" s="106"/>
      <c r="AD15" s="106"/>
      <c r="AE15" s="106"/>
      <c r="AF15" s="123"/>
      <c r="AG15" s="2"/>
      <c r="AH15" s="2"/>
      <c r="AI15" s="2"/>
      <c r="AJ15" s="2"/>
    </row>
    <row r="16" spans="1:36" ht="14" x14ac:dyDescent="0.15">
      <c r="A16" s="208" t="s">
        <v>215</v>
      </c>
      <c r="B16" s="208" t="s">
        <v>45</v>
      </c>
      <c r="C16" s="296" t="s">
        <v>209</v>
      </c>
      <c r="D16" s="295">
        <v>0.04</v>
      </c>
      <c r="E16" s="296">
        <v>3</v>
      </c>
      <c r="F16" s="296" t="s">
        <v>216</v>
      </c>
      <c r="G16" s="296" t="s">
        <v>217</v>
      </c>
      <c r="H16" s="296" t="s">
        <v>218</v>
      </c>
      <c r="I16" s="296" t="s">
        <v>49</v>
      </c>
      <c r="J16" s="296">
        <v>130</v>
      </c>
      <c r="K16" s="296">
        <v>154</v>
      </c>
      <c r="L16" s="295">
        <f>J16/K16</f>
        <v>0.8441558441558441</v>
      </c>
      <c r="M16" s="296">
        <v>2024</v>
      </c>
      <c r="N16" s="295">
        <v>0.8</v>
      </c>
      <c r="O16" s="295">
        <v>0.84</v>
      </c>
      <c r="P16" s="295">
        <v>0.84</v>
      </c>
      <c r="Q16" s="295">
        <v>0.84</v>
      </c>
      <c r="R16" s="331">
        <v>1</v>
      </c>
      <c r="S16" s="331">
        <v>1</v>
      </c>
      <c r="T16" s="332">
        <f>R16/S16</f>
        <v>1</v>
      </c>
      <c r="U16" s="330">
        <f>IF(T16&gt;O16,100%,T16/O16)</f>
        <v>1</v>
      </c>
      <c r="V16" s="330">
        <f>(U16*D16)</f>
        <v>0.04</v>
      </c>
      <c r="W16" s="331">
        <v>1</v>
      </c>
      <c r="X16" s="331">
        <v>1</v>
      </c>
      <c r="Y16" s="332">
        <f>W16/X16</f>
        <v>1</v>
      </c>
      <c r="Z16" s="330">
        <f>IF(Y16&gt;T16,100%,Y16/T16)</f>
        <v>1</v>
      </c>
      <c r="AA16" s="334" t="e">
        <f>(Z16*I16)</f>
        <v>#VALUE!</v>
      </c>
      <c r="AB16" s="333">
        <f t="shared" ref="AB16:AC16" si="2">+R16+W16</f>
        <v>2</v>
      </c>
      <c r="AC16" s="331">
        <f t="shared" si="2"/>
        <v>2</v>
      </c>
      <c r="AD16" s="295">
        <f>AB16/AC16</f>
        <v>1</v>
      </c>
      <c r="AE16" s="295">
        <f>IF(AD16&gt;O16,100%,AD16/O16)</f>
        <v>1</v>
      </c>
      <c r="AF16" s="299">
        <f>(AE16*D16)</f>
        <v>0.04</v>
      </c>
      <c r="AG16" s="55"/>
      <c r="AH16" s="55"/>
      <c r="AI16" s="55"/>
      <c r="AJ16" s="55"/>
    </row>
    <row r="17" spans="1:36" thickBot="1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36"/>
      <c r="AB17" s="152"/>
      <c r="AC17" s="153"/>
      <c r="AD17" s="153"/>
      <c r="AE17" s="153"/>
      <c r="AF17" s="149"/>
      <c r="AG17" s="55"/>
      <c r="AH17" s="55"/>
      <c r="AI17" s="55"/>
      <c r="AJ17" s="55"/>
    </row>
    <row r="18" spans="1:36" ht="11.25" customHeight="1" x14ac:dyDescent="0.15"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8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</row>
    <row r="19" spans="1:36" ht="11.25" customHeight="1" x14ac:dyDescent="0.2">
      <c r="D19" s="56">
        <f>SUM(D12:D17)</f>
        <v>0.1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8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57">
        <f>SUM(AF12:AF17)</f>
        <v>0.1</v>
      </c>
    </row>
    <row r="20" spans="1:36" ht="11.25" customHeight="1" x14ac:dyDescent="0.15"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8"/>
      <c r="R20" s="46"/>
      <c r="S20" s="46"/>
      <c r="T20" s="46"/>
      <c r="U20" s="46"/>
      <c r="V20" s="58">
        <f>SUM(V12:V17)</f>
        <v>0.1</v>
      </c>
      <c r="W20" s="46"/>
      <c r="X20" s="46"/>
      <c r="Y20" s="46"/>
      <c r="Z20" s="46"/>
      <c r="AA20" s="58" t="e">
        <f>SUM(AA12:AA17)</f>
        <v>#VALUE!</v>
      </c>
      <c r="AB20" s="46"/>
      <c r="AC20" s="46"/>
      <c r="AD20" s="46"/>
      <c r="AE20" s="46"/>
    </row>
    <row r="21" spans="1:36" ht="11.25" customHeight="1" x14ac:dyDescent="0.15"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</row>
    <row r="22" spans="1:36" ht="11.25" customHeight="1" x14ac:dyDescent="0.15"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1:36" ht="11.25" customHeight="1" x14ac:dyDescent="0.15"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6" ht="11.25" customHeight="1" x14ac:dyDescent="0.15"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spans="1:36" ht="11.25" customHeight="1" x14ac:dyDescent="0.15"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1:36" ht="11.25" customHeight="1" x14ac:dyDescent="0.15"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8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1:36" ht="11.25" customHeight="1" x14ac:dyDescent="0.15"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6" ht="11.25" customHeight="1" x14ac:dyDescent="0.15"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8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</row>
    <row r="29" spans="1:36" ht="11.25" customHeight="1" x14ac:dyDescent="0.15"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6" ht="11.25" customHeight="1" x14ac:dyDescent="0.15"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spans="1:36" ht="11.25" customHeight="1" x14ac:dyDescent="0.15"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</row>
    <row r="32" spans="1:36" ht="11.25" customHeight="1" x14ac:dyDescent="0.15"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5:32" ht="11.25" customHeight="1" x14ac:dyDescent="0.15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8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</row>
    <row r="34" spans="5:32" ht="11.25" customHeight="1" x14ac:dyDescent="0.15"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8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spans="5:32" ht="11.25" customHeight="1" x14ac:dyDescent="0.15"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8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</row>
    <row r="36" spans="5:32" ht="11.25" customHeight="1" x14ac:dyDescent="0.15"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8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5:32" ht="11.25" customHeight="1" x14ac:dyDescent="0.15"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8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</row>
    <row r="38" spans="5:32" ht="11.25" customHeight="1" x14ac:dyDescent="0.15"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8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5:32" ht="11.25" customHeight="1" x14ac:dyDescent="0.15"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8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</row>
    <row r="40" spans="5:32" ht="11.25" customHeight="1" x14ac:dyDescent="0.15"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8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5:32" ht="11.25" customHeight="1" x14ac:dyDescent="0.15"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8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</row>
    <row r="42" spans="5:32" ht="11.25" customHeight="1" x14ac:dyDescent="0.15"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8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</row>
    <row r="43" spans="5:32" ht="11.25" customHeight="1" x14ac:dyDescent="0.15"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8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</row>
    <row r="44" spans="5:32" ht="11.25" customHeight="1" x14ac:dyDescent="0.15"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8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</row>
    <row r="45" spans="5:32" ht="11.25" customHeight="1" x14ac:dyDescent="0.15"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8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5:32" ht="11.25" customHeight="1" x14ac:dyDescent="0.15"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8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spans="5:32" ht="11.25" customHeight="1" x14ac:dyDescent="0.15"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5:32" ht="11.25" customHeight="1" x14ac:dyDescent="0.15"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</row>
    <row r="49" spans="5:32" ht="11.25" customHeight="1" x14ac:dyDescent="0.15"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8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</row>
    <row r="50" spans="5:32" ht="11.25" customHeight="1" x14ac:dyDescent="0.15"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</row>
    <row r="51" spans="5:32" ht="11.25" customHeight="1" x14ac:dyDescent="0.15"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</row>
    <row r="52" spans="5:32" ht="11.25" customHeight="1" x14ac:dyDescent="0.15"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</row>
    <row r="53" spans="5:32" ht="11.25" customHeight="1" x14ac:dyDescent="0.15"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spans="5:32" ht="11.25" customHeight="1" x14ac:dyDescent="0.15"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</row>
    <row r="55" spans="5:32" ht="11.25" customHeight="1" x14ac:dyDescent="0.15"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8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spans="5:32" ht="11.25" customHeight="1" x14ac:dyDescent="0.15"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5:32" ht="11.25" customHeight="1" x14ac:dyDescent="0.15"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</row>
    <row r="58" spans="5:32" ht="11.25" customHeight="1" x14ac:dyDescent="0.15"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</row>
    <row r="59" spans="5:32" ht="11.25" customHeight="1" x14ac:dyDescent="0.15"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5:32" ht="11.25" customHeight="1" x14ac:dyDescent="0.15"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8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5:32" ht="11.25" customHeight="1" x14ac:dyDescent="0.15"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8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5:32" ht="11.25" customHeight="1" x14ac:dyDescent="0.15"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8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</row>
    <row r="63" spans="5:32" ht="11.25" customHeight="1" x14ac:dyDescent="0.15"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8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spans="5:32" ht="11.25" customHeight="1" x14ac:dyDescent="0.15"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8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  <row r="65" spans="5:32" ht="11.25" customHeight="1" x14ac:dyDescent="0.15"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8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5:32" ht="11.25" customHeight="1" x14ac:dyDescent="0.15"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8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spans="5:32" ht="11.25" customHeight="1" x14ac:dyDescent="0.15"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8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</row>
    <row r="68" spans="5:32" ht="11.25" customHeight="1" x14ac:dyDescent="0.15"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8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</row>
    <row r="69" spans="5:32" ht="11.25" customHeight="1" x14ac:dyDescent="0.15"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8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spans="5:32" ht="11.25" customHeight="1" x14ac:dyDescent="0.15"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8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spans="5:32" ht="11.25" customHeight="1" x14ac:dyDescent="0.15"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8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</row>
    <row r="72" spans="5:32" ht="11.25" customHeight="1" x14ac:dyDescent="0.15"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8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</row>
    <row r="73" spans="5:32" ht="11.25" customHeight="1" x14ac:dyDescent="0.15"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8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</row>
    <row r="74" spans="5:32" ht="11.25" customHeight="1" x14ac:dyDescent="0.15"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8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5:32" ht="11.25" customHeight="1" x14ac:dyDescent="0.15"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8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</row>
    <row r="76" spans="5:32" ht="11.25" customHeight="1" x14ac:dyDescent="0.15"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8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</row>
    <row r="77" spans="5:32" ht="11.25" customHeight="1" x14ac:dyDescent="0.15"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8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</row>
    <row r="78" spans="5:32" ht="11.25" customHeight="1" x14ac:dyDescent="0.15"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8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</row>
    <row r="79" spans="5:32" ht="11.25" customHeight="1" x14ac:dyDescent="0.15"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</row>
    <row r="80" spans="5:32" ht="11.25" customHeight="1" x14ac:dyDescent="0.15"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8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</row>
    <row r="81" spans="5:32" ht="11.25" customHeight="1" x14ac:dyDescent="0.15"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</row>
    <row r="82" spans="5:32" ht="11.25" customHeight="1" x14ac:dyDescent="0.15"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8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</row>
    <row r="83" spans="5:32" ht="11.25" customHeight="1" x14ac:dyDescent="0.15"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8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5:32" ht="11.25" customHeight="1" x14ac:dyDescent="0.15"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8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5:32" ht="11.25" customHeight="1" x14ac:dyDescent="0.15"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8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</row>
    <row r="86" spans="5:32" ht="11.25" customHeight="1" x14ac:dyDescent="0.15"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8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</row>
    <row r="87" spans="5:32" ht="11.25" customHeight="1" x14ac:dyDescent="0.15"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8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</row>
    <row r="88" spans="5:32" ht="11.25" customHeight="1" x14ac:dyDescent="0.15"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8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</row>
    <row r="89" spans="5:32" ht="11.25" customHeight="1" x14ac:dyDescent="0.15"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8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</row>
    <row r="90" spans="5:32" ht="11.25" customHeight="1" x14ac:dyDescent="0.15"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8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</row>
    <row r="91" spans="5:32" ht="11.25" customHeight="1" x14ac:dyDescent="0.15"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8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</row>
    <row r="92" spans="5:32" ht="11.25" customHeight="1" x14ac:dyDescent="0.15"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8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5:32" ht="11.25" customHeight="1" x14ac:dyDescent="0.15"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8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</row>
    <row r="94" spans="5:32" ht="11.25" customHeight="1" x14ac:dyDescent="0.15"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8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</row>
    <row r="95" spans="5:32" ht="11.25" customHeight="1" x14ac:dyDescent="0.15"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8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</row>
    <row r="96" spans="5:32" ht="11.25" customHeight="1" x14ac:dyDescent="0.15"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8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</row>
    <row r="97" spans="5:32" ht="11.25" customHeight="1" x14ac:dyDescent="0.15"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8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spans="5:32" ht="11.25" customHeight="1" x14ac:dyDescent="0.15"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8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</row>
    <row r="99" spans="5:32" ht="11.25" customHeight="1" x14ac:dyDescent="0.15"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8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</row>
    <row r="100" spans="5:32" ht="11.25" customHeight="1" x14ac:dyDescent="0.15"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8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spans="5:32" ht="11.25" customHeight="1" x14ac:dyDescent="0.15"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8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spans="5:32" ht="11.25" customHeight="1" x14ac:dyDescent="0.15"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8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</row>
    <row r="103" spans="5:32" ht="11.25" customHeight="1" x14ac:dyDescent="0.15"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8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</row>
    <row r="104" spans="5:32" ht="11.25" customHeight="1" x14ac:dyDescent="0.15"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8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</row>
    <row r="105" spans="5:32" ht="11.25" customHeight="1" x14ac:dyDescent="0.15"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8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</row>
    <row r="106" spans="5:32" ht="11.25" customHeight="1" x14ac:dyDescent="0.15"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8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</row>
    <row r="107" spans="5:32" ht="11.25" customHeight="1" x14ac:dyDescent="0.15"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8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</row>
    <row r="108" spans="5:32" ht="11.25" customHeight="1" x14ac:dyDescent="0.15"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8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5:32" ht="11.25" customHeight="1" x14ac:dyDescent="0.15"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</row>
    <row r="110" spans="5:32" ht="11.25" customHeight="1" x14ac:dyDescent="0.15"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</row>
    <row r="111" spans="5:32" ht="11.25" customHeight="1" x14ac:dyDescent="0.15"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8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</row>
    <row r="112" spans="5:32" ht="11.25" customHeight="1" x14ac:dyDescent="0.15"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8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</row>
    <row r="113" spans="5:32" ht="11.25" customHeight="1" x14ac:dyDescent="0.15"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8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spans="5:32" ht="11.25" customHeight="1" x14ac:dyDescent="0.15"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8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spans="5:32" ht="11.25" customHeight="1" x14ac:dyDescent="0.15"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8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5:32" ht="11.25" customHeight="1" x14ac:dyDescent="0.15"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8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5:32" ht="11.25" customHeight="1" x14ac:dyDescent="0.15"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8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spans="5:32" ht="11.25" customHeight="1" x14ac:dyDescent="0.15"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8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spans="5:32" ht="11.25" customHeight="1" x14ac:dyDescent="0.15"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8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</row>
    <row r="120" spans="5:32" ht="11.25" customHeight="1" x14ac:dyDescent="0.15"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8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</row>
    <row r="121" spans="5:32" ht="11.25" customHeight="1" x14ac:dyDescent="0.15"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8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</row>
    <row r="122" spans="5:32" ht="11.25" customHeight="1" x14ac:dyDescent="0.15"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8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</row>
    <row r="123" spans="5:32" ht="11.25" customHeight="1" x14ac:dyDescent="0.15"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8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</row>
    <row r="124" spans="5:32" ht="11.25" customHeight="1" x14ac:dyDescent="0.15"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8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</row>
    <row r="125" spans="5:32" ht="11.25" customHeight="1" x14ac:dyDescent="0.15"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</row>
    <row r="126" spans="5:32" ht="11.25" customHeight="1" x14ac:dyDescent="0.15"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8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</row>
    <row r="127" spans="5:32" ht="11.25" customHeight="1" x14ac:dyDescent="0.15"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8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</row>
    <row r="128" spans="5:32" ht="11.25" customHeight="1" x14ac:dyDescent="0.15"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8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</row>
    <row r="129" spans="5:32" ht="11.25" customHeight="1" x14ac:dyDescent="0.15"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8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</row>
    <row r="130" spans="5:32" ht="11.25" customHeight="1" x14ac:dyDescent="0.15"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8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</row>
    <row r="131" spans="5:32" ht="11.25" customHeight="1" x14ac:dyDescent="0.15"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8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</row>
    <row r="132" spans="5:32" ht="11.25" customHeight="1" x14ac:dyDescent="0.15"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8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</row>
    <row r="133" spans="5:32" ht="11.25" customHeight="1" x14ac:dyDescent="0.15"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8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</row>
    <row r="134" spans="5:32" ht="11.25" customHeight="1" x14ac:dyDescent="0.15"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8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</row>
    <row r="135" spans="5:32" ht="11.25" customHeight="1" x14ac:dyDescent="0.15"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8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</row>
    <row r="136" spans="5:32" ht="11.25" customHeight="1" x14ac:dyDescent="0.15"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8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</row>
    <row r="137" spans="5:32" ht="11.25" customHeight="1" x14ac:dyDescent="0.15"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8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</row>
    <row r="138" spans="5:32" ht="11.25" customHeight="1" x14ac:dyDescent="0.15"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8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</row>
    <row r="139" spans="5:32" ht="11.25" customHeight="1" x14ac:dyDescent="0.15"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8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</row>
    <row r="140" spans="5:32" ht="11.25" customHeight="1" x14ac:dyDescent="0.15"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8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</row>
    <row r="141" spans="5:32" ht="11.25" customHeight="1" x14ac:dyDescent="0.15"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8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</row>
    <row r="142" spans="5:32" ht="11.25" customHeight="1" x14ac:dyDescent="0.15"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8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</row>
    <row r="143" spans="5:32" ht="11.25" customHeight="1" x14ac:dyDescent="0.15"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8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</row>
    <row r="144" spans="5:32" ht="11.25" customHeight="1" x14ac:dyDescent="0.15"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8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</row>
    <row r="145" spans="5:32" ht="11.25" customHeight="1" x14ac:dyDescent="0.15"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8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</row>
    <row r="146" spans="5:32" ht="11.25" customHeight="1" x14ac:dyDescent="0.15"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8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</row>
    <row r="147" spans="5:32" ht="11.25" customHeight="1" x14ac:dyDescent="0.15"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8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</row>
    <row r="148" spans="5:32" ht="11.25" customHeight="1" x14ac:dyDescent="0.15"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8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</row>
    <row r="149" spans="5:32" ht="11.25" customHeight="1" x14ac:dyDescent="0.15"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8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5:32" ht="11.25" customHeight="1" x14ac:dyDescent="0.15"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8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5:32" ht="11.25" customHeight="1" x14ac:dyDescent="0.15"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8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5:32" ht="11.25" customHeight="1" x14ac:dyDescent="0.15"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8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5:32" ht="11.25" customHeight="1" x14ac:dyDescent="0.15"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8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5:32" ht="11.25" customHeight="1" x14ac:dyDescent="0.15"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8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5:32" ht="11.25" customHeight="1" x14ac:dyDescent="0.15"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8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5:32" ht="11.25" customHeight="1" x14ac:dyDescent="0.15"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8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5:32" ht="11.25" customHeight="1" x14ac:dyDescent="0.15"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8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5:32" ht="11.25" customHeight="1" x14ac:dyDescent="0.15"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8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5:32" ht="11.25" customHeight="1" x14ac:dyDescent="0.15"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8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5:32" ht="11.25" customHeight="1" x14ac:dyDescent="0.15"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8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5:32" ht="11.25" customHeight="1" x14ac:dyDescent="0.15"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5:32" ht="11.25" customHeight="1" x14ac:dyDescent="0.15"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8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5:32" ht="11.25" customHeight="1" x14ac:dyDescent="0.15"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8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5:32" ht="11.25" customHeight="1" x14ac:dyDescent="0.15"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8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5:32" ht="11.25" customHeight="1" x14ac:dyDescent="0.15"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8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5:32" ht="11.25" customHeight="1" x14ac:dyDescent="0.15"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8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5:32" ht="11.25" customHeight="1" x14ac:dyDescent="0.15"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8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5:32" ht="11.25" customHeight="1" x14ac:dyDescent="0.15"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8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5:32" ht="11.25" customHeight="1" x14ac:dyDescent="0.15"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8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5:32" ht="11.25" customHeight="1" x14ac:dyDescent="0.15"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8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5:32" ht="11.25" customHeight="1" x14ac:dyDescent="0.15"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8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5:32" ht="11.25" customHeight="1" x14ac:dyDescent="0.15"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5:32" ht="11.25" customHeight="1" x14ac:dyDescent="0.15"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8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5:32" ht="11.25" customHeight="1" x14ac:dyDescent="0.15"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5:32" ht="11.25" customHeight="1" x14ac:dyDescent="0.15"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8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5:32" ht="11.25" customHeight="1" x14ac:dyDescent="0.15"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8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5:32" ht="11.25" customHeight="1" x14ac:dyDescent="0.15"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8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5:32" ht="11.25" customHeight="1" x14ac:dyDescent="0.15"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8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5:32" ht="11.25" customHeight="1" x14ac:dyDescent="0.15"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8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5:32" ht="11.25" customHeight="1" x14ac:dyDescent="0.15"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8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5:32" ht="11.25" customHeight="1" x14ac:dyDescent="0.15"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8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5:32" ht="11.25" customHeight="1" x14ac:dyDescent="0.15"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8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5:32" ht="11.25" customHeight="1" x14ac:dyDescent="0.15"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8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5:32" ht="11.25" customHeight="1" x14ac:dyDescent="0.15"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8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5:32" ht="11.25" customHeight="1" x14ac:dyDescent="0.15"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8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5:32" ht="11.25" customHeight="1" x14ac:dyDescent="0.15"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8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5:32" ht="11.25" customHeight="1" x14ac:dyDescent="0.15"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8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5:32" ht="11.25" customHeight="1" x14ac:dyDescent="0.15"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8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5:32" ht="11.25" customHeight="1" x14ac:dyDescent="0.15"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8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</row>
    <row r="190" spans="5:32" ht="11.25" customHeight="1" x14ac:dyDescent="0.15"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8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</row>
    <row r="191" spans="5:32" ht="11.25" customHeight="1" x14ac:dyDescent="0.15"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8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</row>
    <row r="192" spans="5:32" ht="11.25" customHeight="1" x14ac:dyDescent="0.15"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8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5:32" ht="11.25" customHeight="1" x14ac:dyDescent="0.15"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8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5:32" ht="11.25" customHeight="1" x14ac:dyDescent="0.15"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5:32" ht="11.25" customHeight="1" x14ac:dyDescent="0.15"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5:32" ht="11.25" customHeight="1" x14ac:dyDescent="0.15"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5:32" ht="11.25" customHeight="1" x14ac:dyDescent="0.15"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5:32" ht="11.25" customHeight="1" x14ac:dyDescent="0.15"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5:32" ht="11.25" customHeight="1" x14ac:dyDescent="0.15"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5:32" ht="11.25" customHeight="1" x14ac:dyDescent="0.15"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5:32" ht="11.25" customHeight="1" x14ac:dyDescent="0.15"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5:32" ht="11.25" customHeight="1" x14ac:dyDescent="0.15"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5:32" ht="11.25" customHeight="1" x14ac:dyDescent="0.15"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5:32" ht="11.25" customHeight="1" x14ac:dyDescent="0.15"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5:32" ht="11.25" customHeight="1" x14ac:dyDescent="0.15"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5:32" ht="11.25" customHeight="1" x14ac:dyDescent="0.15"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5:32" ht="11.25" customHeight="1" x14ac:dyDescent="0.15"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5:32" ht="11.25" customHeight="1" x14ac:dyDescent="0.15"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5:32" ht="11.25" customHeight="1" x14ac:dyDescent="0.15"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5:32" ht="11.25" customHeight="1" x14ac:dyDescent="0.15"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5:32" ht="11.25" customHeight="1" x14ac:dyDescent="0.15"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5:32" ht="11.25" customHeight="1" x14ac:dyDescent="0.15"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5:32" ht="11.25" customHeight="1" x14ac:dyDescent="0.15"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5:32" ht="11.25" customHeight="1" x14ac:dyDescent="0.15"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5:32" ht="11.25" customHeight="1" x14ac:dyDescent="0.15"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5:32" ht="11.25" customHeight="1" x14ac:dyDescent="0.15"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5:32" ht="11.25" customHeight="1" x14ac:dyDescent="0.15"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5:32" ht="11.25" customHeight="1" x14ac:dyDescent="0.15"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5:32" ht="11.25" customHeight="1" x14ac:dyDescent="0.15"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5:32" ht="11.25" customHeight="1" x14ac:dyDescent="0.15"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5:32" ht="15.75" customHeight="1" x14ac:dyDescent="0.15"/>
    <row r="222" spans="5:32" ht="15.75" customHeight="1" x14ac:dyDescent="0.15"/>
    <row r="223" spans="5:32" ht="15.75" customHeight="1" x14ac:dyDescent="0.15"/>
    <row r="224" spans="5:32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37">
    <mergeCell ref="A12:A13"/>
    <mergeCell ref="B12:B13"/>
    <mergeCell ref="C12:C13"/>
    <mergeCell ref="D12:D13"/>
    <mergeCell ref="E12:E13"/>
    <mergeCell ref="F12:F13"/>
    <mergeCell ref="G12:G13"/>
    <mergeCell ref="O16:O17"/>
    <mergeCell ref="P16:P17"/>
    <mergeCell ref="H16:H17"/>
    <mergeCell ref="I16:I17"/>
    <mergeCell ref="J16:J17"/>
    <mergeCell ref="K16:K17"/>
    <mergeCell ref="L16:L17"/>
    <mergeCell ref="M16:M17"/>
    <mergeCell ref="N16:N17"/>
    <mergeCell ref="X16:X17"/>
    <mergeCell ref="Y16:Y17"/>
    <mergeCell ref="Q16:Q17"/>
    <mergeCell ref="R16:R17"/>
    <mergeCell ref="S16:S17"/>
    <mergeCell ref="T16:T17"/>
    <mergeCell ref="U16:U17"/>
    <mergeCell ref="Z12:Z13"/>
    <mergeCell ref="AA12:AA13"/>
    <mergeCell ref="AB12:AB13"/>
    <mergeCell ref="AC12:AC13"/>
    <mergeCell ref="AD12:AD13"/>
    <mergeCell ref="AE12:AE13"/>
    <mergeCell ref="AF12:AF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9:A11"/>
    <mergeCell ref="B9:B11"/>
    <mergeCell ref="C9:C11"/>
    <mergeCell ref="D9:D11"/>
    <mergeCell ref="E9:E11"/>
    <mergeCell ref="G9:M9"/>
    <mergeCell ref="J10:M10"/>
    <mergeCell ref="F9:F11"/>
    <mergeCell ref="N9:N11"/>
    <mergeCell ref="I10:I11"/>
    <mergeCell ref="AF9:AF11"/>
    <mergeCell ref="G10:G11"/>
    <mergeCell ref="H10:H11"/>
    <mergeCell ref="O9:O11"/>
    <mergeCell ref="P9:P11"/>
    <mergeCell ref="Q9:Q11"/>
    <mergeCell ref="R9:R11"/>
    <mergeCell ref="W9:W11"/>
    <mergeCell ref="X9:X11"/>
    <mergeCell ref="Y9:Y11"/>
    <mergeCell ref="Z9:Z11"/>
    <mergeCell ref="AA9:AA11"/>
    <mergeCell ref="AB9:AB11"/>
    <mergeCell ref="AC9:AC11"/>
    <mergeCell ref="AD9:AD11"/>
    <mergeCell ref="AE9:AE11"/>
    <mergeCell ref="F1:Q1"/>
    <mergeCell ref="F2:Q2"/>
    <mergeCell ref="F3:Q3"/>
    <mergeCell ref="F4:H4"/>
    <mergeCell ref="F5:H5"/>
    <mergeCell ref="S9:S11"/>
    <mergeCell ref="T9:T11"/>
    <mergeCell ref="U9:U11"/>
    <mergeCell ref="V9:V11"/>
    <mergeCell ref="F6:H6"/>
    <mergeCell ref="F7:H7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Z16:Z17"/>
    <mergeCell ref="AA16:AA17"/>
    <mergeCell ref="AB16:AB17"/>
    <mergeCell ref="AC16:AC17"/>
    <mergeCell ref="AD16:AD17"/>
    <mergeCell ref="AE16:AE17"/>
    <mergeCell ref="AF16:AF17"/>
    <mergeCell ref="A16:A17"/>
    <mergeCell ref="B16:B17"/>
    <mergeCell ref="C16:C17"/>
    <mergeCell ref="D16:D17"/>
    <mergeCell ref="E16:E17"/>
    <mergeCell ref="F16:F17"/>
    <mergeCell ref="G16:G17"/>
    <mergeCell ref="V16:V17"/>
    <mergeCell ref="W16:W17"/>
    <mergeCell ref="A14:A15"/>
    <mergeCell ref="B14:B15"/>
    <mergeCell ref="C14:C15"/>
    <mergeCell ref="D14:D15"/>
    <mergeCell ref="E14:E15"/>
    <mergeCell ref="F14:F15"/>
    <mergeCell ref="G14:G15"/>
    <mergeCell ref="Q14:Q15"/>
    <mergeCell ref="R14:R15"/>
    <mergeCell ref="O14:O15"/>
    <mergeCell ref="P14:P15"/>
    <mergeCell ref="I4:AC4"/>
    <mergeCell ref="I5:AC5"/>
    <mergeCell ref="I6:AC6"/>
    <mergeCell ref="I7:AC7"/>
    <mergeCell ref="H14:H15"/>
    <mergeCell ref="I14:I15"/>
    <mergeCell ref="J14:J15"/>
    <mergeCell ref="K14:K15"/>
    <mergeCell ref="L14:L15"/>
    <mergeCell ref="M14:M15"/>
    <mergeCell ref="N14:N15"/>
    <mergeCell ref="S14:S15"/>
    <mergeCell ref="T14:T15"/>
    <mergeCell ref="U14:U15"/>
    <mergeCell ref="V14:V15"/>
    <mergeCell ref="W14:W15"/>
    <mergeCell ref="X14:X1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990"/>
  <sheetViews>
    <sheetView topLeftCell="A23" workbookViewId="0">
      <selection activeCell="G60" sqref="G60"/>
    </sheetView>
  </sheetViews>
  <sheetFormatPr baseColWidth="10" defaultColWidth="12.6640625" defaultRowHeight="15" customHeight="1" x14ac:dyDescent="0.15"/>
  <cols>
    <col min="1" max="1" width="10.6640625" customWidth="1"/>
    <col min="2" max="2" width="24.5" customWidth="1"/>
    <col min="3" max="3" width="10.6640625" customWidth="1"/>
    <col min="4" max="4" width="10.6640625" hidden="1" customWidth="1"/>
    <col min="5" max="5" width="13.1640625" hidden="1" customWidth="1"/>
    <col min="6" max="6" width="10.6640625" customWidth="1"/>
    <col min="7" max="7" width="12.6640625" customWidth="1"/>
    <col min="8" max="8" width="10.6640625" customWidth="1"/>
  </cols>
  <sheetData>
    <row r="1" spans="2:7" ht="14.25" hidden="1" customHeight="1" x14ac:dyDescent="0.15"/>
    <row r="2" spans="2:7" ht="14.25" hidden="1" customHeight="1" x14ac:dyDescent="0.15"/>
    <row r="3" spans="2:7" ht="14.25" hidden="1" customHeight="1" x14ac:dyDescent="0.15"/>
    <row r="4" spans="2:7" ht="15" hidden="1" customHeight="1" x14ac:dyDescent="0.15">
      <c r="B4" s="338" t="s">
        <v>219</v>
      </c>
      <c r="C4" s="190"/>
      <c r="D4" s="190"/>
      <c r="E4" s="190"/>
      <c r="F4" s="190"/>
      <c r="G4" s="255"/>
    </row>
    <row r="5" spans="2:7" ht="24" hidden="1" customHeight="1" x14ac:dyDescent="0.15">
      <c r="B5" s="59" t="s">
        <v>16</v>
      </c>
      <c r="C5" s="60" t="s">
        <v>220</v>
      </c>
      <c r="D5" s="61" t="s">
        <v>221</v>
      </c>
      <c r="E5" s="62" t="s">
        <v>222</v>
      </c>
      <c r="F5" s="63" t="s">
        <v>223</v>
      </c>
      <c r="G5" s="64" t="s">
        <v>224</v>
      </c>
    </row>
    <row r="6" spans="2:7" ht="14.25" hidden="1" customHeight="1" x14ac:dyDescent="0.15">
      <c r="B6" s="65" t="s">
        <v>225</v>
      </c>
      <c r="C6" s="66">
        <v>8</v>
      </c>
      <c r="D6" s="67">
        <v>5</v>
      </c>
      <c r="E6" s="68">
        <v>5</v>
      </c>
      <c r="F6" s="69">
        <f>Direccionamiento!V31</f>
        <v>4.5078801169590649E-2</v>
      </c>
      <c r="G6" s="70">
        <v>0.15</v>
      </c>
    </row>
    <row r="7" spans="2:7" ht="14.25" hidden="1" customHeight="1" x14ac:dyDescent="0.15">
      <c r="B7" s="65" t="s">
        <v>226</v>
      </c>
      <c r="C7" s="66">
        <v>27</v>
      </c>
      <c r="D7" s="67">
        <v>25</v>
      </c>
      <c r="E7" s="68">
        <v>27</v>
      </c>
      <c r="F7" s="69">
        <f>Misional!AB78</f>
        <v>0.30866438468908636</v>
      </c>
      <c r="G7" s="70">
        <v>0.6</v>
      </c>
    </row>
    <row r="8" spans="2:7" ht="14.25" hidden="1" customHeight="1" x14ac:dyDescent="0.15">
      <c r="B8" s="65" t="s">
        <v>227</v>
      </c>
      <c r="C8" s="66">
        <v>9</v>
      </c>
      <c r="D8" s="67">
        <v>6</v>
      </c>
      <c r="E8" s="68">
        <v>7</v>
      </c>
      <c r="F8" s="69">
        <f>Apoyo!V43</f>
        <v>0.1042551925667666</v>
      </c>
      <c r="G8" s="70">
        <v>0.15</v>
      </c>
    </row>
    <row r="9" spans="2:7" ht="14.25" hidden="1" customHeight="1" x14ac:dyDescent="0.15">
      <c r="B9" s="65" t="s">
        <v>228</v>
      </c>
      <c r="C9" s="66">
        <v>3</v>
      </c>
      <c r="D9" s="67">
        <v>2</v>
      </c>
      <c r="E9" s="68">
        <v>2</v>
      </c>
      <c r="F9" s="69">
        <f>Evaluacion!V20</f>
        <v>0.1</v>
      </c>
      <c r="G9" s="71">
        <v>0.1</v>
      </c>
    </row>
    <row r="10" spans="2:7" ht="14.25" hidden="1" customHeight="1" x14ac:dyDescent="0.15">
      <c r="B10" s="72" t="s">
        <v>229</v>
      </c>
      <c r="C10" s="73">
        <f t="shared" ref="C10:G10" si="0">SUM(C6:C9)</f>
        <v>47</v>
      </c>
      <c r="D10" s="74">
        <f t="shared" si="0"/>
        <v>38</v>
      </c>
      <c r="E10" s="75">
        <f t="shared" si="0"/>
        <v>41</v>
      </c>
      <c r="F10" s="69">
        <f t="shared" si="0"/>
        <v>0.55799837842544364</v>
      </c>
      <c r="G10" s="76">
        <f t="shared" si="0"/>
        <v>1</v>
      </c>
    </row>
    <row r="11" spans="2:7" ht="14.25" hidden="1" customHeight="1" x14ac:dyDescent="0.15">
      <c r="E11" s="5"/>
      <c r="F11" s="5"/>
      <c r="G11" s="77"/>
    </row>
    <row r="12" spans="2:7" ht="14.25" hidden="1" customHeight="1" x14ac:dyDescent="0.15">
      <c r="E12" s="56">
        <f>D10/E10</f>
        <v>0.92682926829268297</v>
      </c>
      <c r="F12" s="78">
        <f>SUM(F6:F9)</f>
        <v>0.55799837842544364</v>
      </c>
    </row>
    <row r="13" spans="2:7" ht="14.25" hidden="1" customHeight="1" x14ac:dyDescent="0.15">
      <c r="F13" s="78">
        <f>F12/4</f>
        <v>0.13949959460636091</v>
      </c>
      <c r="G13" s="56">
        <v>0.25</v>
      </c>
    </row>
    <row r="14" spans="2:7" ht="14.25" hidden="1" customHeight="1" x14ac:dyDescent="0.15"/>
    <row r="15" spans="2:7" ht="14.25" hidden="1" customHeight="1" x14ac:dyDescent="0.15">
      <c r="G15" s="78"/>
    </row>
    <row r="16" spans="2:7" ht="14.25" hidden="1" customHeight="1" x14ac:dyDescent="0.15">
      <c r="B16" s="339" t="s">
        <v>230</v>
      </c>
      <c r="C16" s="190"/>
      <c r="D16" s="190"/>
      <c r="E16" s="190"/>
      <c r="F16" s="190"/>
      <c r="G16" s="255"/>
    </row>
    <row r="17" spans="2:8" ht="14.25" hidden="1" customHeight="1" x14ac:dyDescent="0.15">
      <c r="B17" s="59" t="s">
        <v>16</v>
      </c>
      <c r="C17" s="60" t="s">
        <v>220</v>
      </c>
      <c r="D17" s="61" t="s">
        <v>221</v>
      </c>
      <c r="E17" s="62" t="s">
        <v>222</v>
      </c>
      <c r="F17" s="63" t="s">
        <v>223</v>
      </c>
      <c r="G17" s="64" t="s">
        <v>224</v>
      </c>
    </row>
    <row r="18" spans="2:8" ht="14.25" hidden="1" customHeight="1" x14ac:dyDescent="0.15">
      <c r="B18" s="65" t="s">
        <v>225</v>
      </c>
      <c r="C18" s="66">
        <v>8</v>
      </c>
      <c r="D18" s="67"/>
      <c r="E18" s="68"/>
      <c r="F18" s="69">
        <f>Direccionamiento!V43</f>
        <v>0</v>
      </c>
      <c r="G18" s="70">
        <v>0.15</v>
      </c>
    </row>
    <row r="19" spans="2:8" ht="14.25" hidden="1" customHeight="1" x14ac:dyDescent="0.15">
      <c r="B19" s="65" t="s">
        <v>226</v>
      </c>
      <c r="C19" s="66">
        <v>27</v>
      </c>
      <c r="D19" s="67"/>
      <c r="E19" s="68"/>
      <c r="F19" s="69">
        <f>Misional!AB90</f>
        <v>0</v>
      </c>
      <c r="G19" s="70">
        <v>0.6</v>
      </c>
    </row>
    <row r="20" spans="2:8" ht="14.25" hidden="1" customHeight="1" x14ac:dyDescent="0.15">
      <c r="B20" s="65" t="s">
        <v>227</v>
      </c>
      <c r="C20" s="66">
        <v>9</v>
      </c>
      <c r="D20" s="67"/>
      <c r="E20" s="68"/>
      <c r="F20" s="69">
        <f>Apoyo!V46</f>
        <v>0</v>
      </c>
      <c r="G20" s="70">
        <v>0.15</v>
      </c>
    </row>
    <row r="21" spans="2:8" ht="14.25" hidden="1" customHeight="1" x14ac:dyDescent="0.15">
      <c r="B21" s="65" t="s">
        <v>228</v>
      </c>
      <c r="C21" s="66">
        <v>3</v>
      </c>
      <c r="D21" s="67"/>
      <c r="E21" s="68"/>
      <c r="F21" s="69">
        <f>Evaluacion!V32</f>
        <v>0</v>
      </c>
      <c r="G21" s="71">
        <v>0.1</v>
      </c>
    </row>
    <row r="22" spans="2:8" ht="14.25" hidden="1" customHeight="1" x14ac:dyDescent="0.15">
      <c r="B22" s="72" t="s">
        <v>229</v>
      </c>
      <c r="C22" s="73">
        <f t="shared" ref="C22:G22" si="1">SUM(C18:C21)</f>
        <v>47</v>
      </c>
      <c r="D22" s="74">
        <f t="shared" si="1"/>
        <v>0</v>
      </c>
      <c r="E22" s="75">
        <f t="shared" si="1"/>
        <v>0</v>
      </c>
      <c r="F22" s="69">
        <f t="shared" si="1"/>
        <v>0</v>
      </c>
      <c r="G22" s="76">
        <f t="shared" si="1"/>
        <v>1</v>
      </c>
    </row>
    <row r="23" spans="2:8" ht="14.25" customHeight="1" x14ac:dyDescent="0.15"/>
    <row r="24" spans="2:8" ht="14.25" customHeight="1" x14ac:dyDescent="0.15"/>
    <row r="25" spans="2:8" ht="14.25" customHeight="1" x14ac:dyDescent="0.15"/>
    <row r="26" spans="2:8" ht="14.25" customHeight="1" x14ac:dyDescent="0.15">
      <c r="B26" s="340" t="s">
        <v>231</v>
      </c>
      <c r="C26" s="172"/>
      <c r="D26" s="172"/>
      <c r="E26" s="172"/>
      <c r="F26" s="172"/>
      <c r="G26" s="172"/>
      <c r="H26" s="341"/>
    </row>
    <row r="27" spans="2:8" ht="14.25" customHeight="1" x14ac:dyDescent="0.15">
      <c r="B27" s="79" t="s">
        <v>16</v>
      </c>
      <c r="C27" s="80" t="s">
        <v>220</v>
      </c>
      <c r="D27" s="81" t="s">
        <v>221</v>
      </c>
      <c r="E27" s="81" t="s">
        <v>232</v>
      </c>
      <c r="F27" s="81" t="s">
        <v>233</v>
      </c>
      <c r="G27" s="81" t="s">
        <v>224</v>
      </c>
      <c r="H27" s="82" t="s">
        <v>234</v>
      </c>
    </row>
    <row r="28" spans="2:8" ht="14.25" customHeight="1" x14ac:dyDescent="0.15">
      <c r="B28" s="83" t="s">
        <v>225</v>
      </c>
      <c r="C28" s="84">
        <v>8</v>
      </c>
      <c r="D28" s="84"/>
      <c r="E28" s="84"/>
      <c r="F28" s="85">
        <f>Direccionamiento!AF31</f>
        <v>7.4477237966711657E-2</v>
      </c>
      <c r="G28" s="86">
        <v>0.15</v>
      </c>
      <c r="H28" s="87">
        <f t="shared" ref="H28:H31" si="2">IFERROR((+F28/2),0)</f>
        <v>3.7238618983355828E-2</v>
      </c>
    </row>
    <row r="29" spans="2:8" ht="14.25" customHeight="1" x14ac:dyDescent="0.15">
      <c r="B29" s="83" t="s">
        <v>226</v>
      </c>
      <c r="C29" s="84">
        <v>27</v>
      </c>
      <c r="D29" s="84"/>
      <c r="E29" s="84"/>
      <c r="F29" s="85">
        <f>+Misional!AR78</f>
        <v>0.43869741698170717</v>
      </c>
      <c r="G29" s="86">
        <v>0.6</v>
      </c>
      <c r="H29" s="87">
        <f t="shared" si="2"/>
        <v>0.21934870849085358</v>
      </c>
    </row>
    <row r="30" spans="2:8" ht="14.25" customHeight="1" x14ac:dyDescent="0.15">
      <c r="B30" s="83" t="s">
        <v>227</v>
      </c>
      <c r="C30" s="84">
        <v>9</v>
      </c>
      <c r="D30" s="84"/>
      <c r="E30" s="84"/>
      <c r="F30" s="85">
        <f>+Apoyo!AF43</f>
        <v>0.10831346537363513</v>
      </c>
      <c r="G30" s="86">
        <v>0.15</v>
      </c>
      <c r="H30" s="87">
        <f t="shared" si="2"/>
        <v>5.4156732686817567E-2</v>
      </c>
    </row>
    <row r="31" spans="2:8" ht="14.25" customHeight="1" x14ac:dyDescent="0.15">
      <c r="B31" s="83" t="s">
        <v>235</v>
      </c>
      <c r="C31" s="84">
        <v>3</v>
      </c>
      <c r="D31" s="84"/>
      <c r="E31" s="84"/>
      <c r="F31" s="85">
        <f>+Evaluacion!AF19</f>
        <v>0.1</v>
      </c>
      <c r="G31" s="86">
        <v>0.1</v>
      </c>
      <c r="H31" s="87">
        <f t="shared" si="2"/>
        <v>0.05</v>
      </c>
    </row>
    <row r="32" spans="2:8" ht="14.25" customHeight="1" x14ac:dyDescent="0.15">
      <c r="B32" s="88" t="s">
        <v>236</v>
      </c>
      <c r="C32" s="89">
        <f t="shared" ref="C32:H32" si="3">SUM(C28:C31)</f>
        <v>47</v>
      </c>
      <c r="D32" s="89">
        <f t="shared" si="3"/>
        <v>0</v>
      </c>
      <c r="E32" s="89">
        <f t="shared" si="3"/>
        <v>0</v>
      </c>
      <c r="F32" s="90">
        <f t="shared" si="3"/>
        <v>0.72148812032205401</v>
      </c>
      <c r="G32" s="90">
        <f t="shared" si="3"/>
        <v>1</v>
      </c>
      <c r="H32" s="91">
        <f t="shared" si="3"/>
        <v>0.360744060161027</v>
      </c>
    </row>
    <row r="33" spans="5:10" ht="14.25" customHeight="1" x14ac:dyDescent="0.15"/>
    <row r="34" spans="5:10" ht="14.25" customHeight="1" x14ac:dyDescent="0.15">
      <c r="J34" s="92" t="s">
        <v>237</v>
      </c>
    </row>
    <row r="35" spans="5:10" ht="14.25" hidden="1" customHeight="1" x14ac:dyDescent="0.15"/>
    <row r="36" spans="5:10" ht="14.25" hidden="1" customHeight="1" x14ac:dyDescent="0.15">
      <c r="E36" s="93" t="s">
        <v>238</v>
      </c>
      <c r="F36" s="94">
        <f>+F33</f>
        <v>0</v>
      </c>
    </row>
    <row r="37" spans="5:10" ht="14.25" hidden="1" customHeight="1" x14ac:dyDescent="0.15">
      <c r="E37" s="95" t="s">
        <v>239</v>
      </c>
      <c r="F37" s="96">
        <f>+N33</f>
        <v>0</v>
      </c>
    </row>
    <row r="38" spans="5:10" ht="14.25" hidden="1" customHeight="1" x14ac:dyDescent="0.15">
      <c r="E38" s="97" t="s">
        <v>240</v>
      </c>
      <c r="F38" s="98">
        <f>+F36+F37</f>
        <v>0</v>
      </c>
    </row>
    <row r="39" spans="5:10" ht="14.25" hidden="1" customHeight="1" x14ac:dyDescent="0.15"/>
    <row r="40" spans="5:10" ht="14.25" hidden="1" customHeight="1" x14ac:dyDescent="0.15"/>
    <row r="41" spans="5:10" ht="14.25" customHeight="1" x14ac:dyDescent="0.15"/>
    <row r="42" spans="5:10" ht="14.25" customHeight="1" x14ac:dyDescent="0.15"/>
    <row r="43" spans="5:10" ht="14.25" customHeight="1" x14ac:dyDescent="0.15"/>
    <row r="44" spans="5:10" ht="14.25" customHeight="1" x14ac:dyDescent="0.15"/>
    <row r="45" spans="5:10" ht="14.25" customHeight="1" x14ac:dyDescent="0.15"/>
    <row r="46" spans="5:10" ht="14.25" customHeight="1" x14ac:dyDescent="0.15"/>
    <row r="47" spans="5:10" ht="14.25" customHeight="1" x14ac:dyDescent="0.15"/>
    <row r="48" spans="5:10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</sheetData>
  <mergeCells count="3">
    <mergeCell ref="B4:G4"/>
    <mergeCell ref="B16:G16"/>
    <mergeCell ref="B26:H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Direccionamiento</vt:lpstr>
      <vt:lpstr>Misional</vt:lpstr>
      <vt:lpstr>Apoyo</vt:lpstr>
      <vt:lpstr>Evaluacion</vt:lpstr>
      <vt:lpstr>RESULTADOS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MILET MONTOYA BARRERA</dc:creator>
  <cp:lastModifiedBy>DIEGO ALEJANDRO CANTOR BELLO</cp:lastModifiedBy>
  <dcterms:created xsi:type="dcterms:W3CDTF">2020-09-22T14:05:00Z</dcterms:created>
  <dcterms:modified xsi:type="dcterms:W3CDTF">2026-02-12T01:25:43Z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BE674D00040D48FAB29E83127D02D6E6_13</vt:lpwstr>
  </property>
  <property fmtid="{D5CDD505-2E9C-101B-9397-08002B2CF9AE}" pid="3" name="KSOProductBuildVer">
    <vt:lpwstr>2058-12.2.0.17153</vt:lpwstr>
  </property>
</Properties>
</file>